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240" yWindow="120" windowWidth="9120" windowHeight="4440" activeTab="1"/>
  </bookViews>
  <sheets>
    <sheet name="Info" sheetId="1" r:id="rId1"/>
    <sheet name="Hauptmenue" sheetId="2" r:id="rId2"/>
    <sheet name="Vorgaben" sheetId="3" r:id="rId3"/>
    <sheet name="Turnierplan" sheetId="4" r:id="rId4"/>
    <sheet name="Spielplan" sheetId="5" r:id="rId5"/>
    <sheet name="Rechnen" sheetId="6" r:id="rId6"/>
    <sheet name="Gruppen-Tabellen" sheetId="7" r:id="rId7"/>
  </sheets>
  <definedNames>
    <definedName name="_xlnm.Print_Area" localSheetId="6">'Gruppen-Tabellen'!$A$1:$I$25</definedName>
    <definedName name="_xlnm.Print_Area" localSheetId="4">'Spielplan'!$A$1:$K$71</definedName>
    <definedName name="_xlnm.Print_Area" localSheetId="3">'Turnierplan'!$A$1:$K$71</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0"/>
          </rPr>
          <t>Wickie:</t>
        </r>
        <r>
          <rPr>
            <sz val="8"/>
            <rFont val="Tahoma"/>
            <family val="0"/>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0"/>
          </rPr>
          <t>Wickie:</t>
        </r>
        <r>
          <rPr>
            <sz val="8"/>
            <rFont val="Tahoma"/>
            <family val="0"/>
          </rPr>
          <t xml:space="preserve">
hier bitte die Spielzeit in hh:mm eintragen -wird dann im Zeitplan übernommen.</t>
        </r>
      </text>
    </comment>
    <comment ref="D5" authorId="0">
      <text>
        <r>
          <rPr>
            <b/>
            <sz val="8"/>
            <rFont val="Tahoma"/>
            <family val="0"/>
          </rPr>
          <t>Wickie:</t>
        </r>
        <r>
          <rPr>
            <sz val="8"/>
            <rFont val="Tahoma"/>
            <family val="0"/>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0"/>
          </rPr>
          <t>Wickie:</t>
        </r>
        <r>
          <rPr>
            <sz val="8"/>
            <rFont val="Tahoma"/>
            <family val="0"/>
          </rPr>
          <t xml:space="preserve">
hier bitte die gewünschte Pause nach dem letzten Gruppenspiel,
nach dem  Viertelfinale
und nach dem Halbfinale 
eintragen Format hh:mm
-5 Minuten sollten reichen-</t>
        </r>
      </text>
    </comment>
    <comment ref="D13" authorId="0">
      <text>
        <r>
          <rPr>
            <b/>
            <sz val="8"/>
            <rFont val="Tahoma"/>
            <family val="0"/>
          </rPr>
          <t>Wickie:</t>
        </r>
        <r>
          <rPr>
            <sz val="8"/>
            <rFont val="Tahoma"/>
            <family val="0"/>
          </rPr>
          <t xml:space="preserve">
hier Uhrzeit Beginn des 1. Spiels eintragen im Format hh:mm</t>
        </r>
      </text>
    </comment>
  </commentList>
</comments>
</file>

<file path=xl/comments4.xml><?xml version="1.0" encoding="utf-8"?>
<comments xmlns="http://schemas.openxmlformats.org/spreadsheetml/2006/main">
  <authors>
    <author>Wickie</author>
  </authors>
  <commentList>
    <comment ref="M3" authorId="0">
      <text>
        <r>
          <rPr>
            <b/>
            <sz val="8"/>
            <rFont val="Tahoma"/>
            <family val="0"/>
          </rPr>
          <t>Wickie:</t>
        </r>
        <r>
          <rPr>
            <sz val="8"/>
            <rFont val="Tahoma"/>
            <family val="0"/>
          </rPr>
          <t xml:space="preserve">
hier bitte die Spielzeit in hh:mm eintragen -wird dann im zeitplan übernommen</t>
        </r>
      </text>
    </comment>
    <comment ref="M5" authorId="0">
      <text>
        <r>
          <rPr>
            <b/>
            <sz val="8"/>
            <rFont val="Tahoma"/>
            <family val="0"/>
          </rPr>
          <t>Wickie:</t>
        </r>
        <r>
          <rPr>
            <sz val="8"/>
            <rFont val="Tahoma"/>
            <family val="0"/>
          </rPr>
          <t xml:space="preserve">
hier bitte die Pause zwischen letztem Gruppenspiel und Beginn des Viertelfinale eintragen Format hh:mm</t>
        </r>
      </text>
    </comment>
    <comment ref="L1" authorId="0">
      <text>
        <r>
          <rPr>
            <b/>
            <sz val="8"/>
            <rFont val="Tahoma"/>
            <family val="0"/>
          </rPr>
          <t>Wickie:</t>
        </r>
        <r>
          <rPr>
            <sz val="8"/>
            <rFont val="Tahoma"/>
            <family val="0"/>
          </rPr>
          <t xml:space="preserve">
Die Mannschaftsnamen bitte in die entsprechende Gruppe eintragen. Diese werden im Spielplan übernommen.</t>
        </r>
      </text>
    </comment>
  </commentList>
</comments>
</file>

<file path=xl/comments7.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<sst xmlns="http://schemas.openxmlformats.org/spreadsheetml/2006/main" count="596" uniqueCount="97">
  <si>
    <t>Gruppe A</t>
  </si>
  <si>
    <t>Pkte</t>
  </si>
  <si>
    <t>Tore</t>
  </si>
  <si>
    <t>Gruppe C</t>
  </si>
  <si>
    <t>Dauer:</t>
  </si>
  <si>
    <t>Pause:</t>
  </si>
  <si>
    <t>Gruppe B</t>
  </si>
  <si>
    <t>Gruppe D</t>
  </si>
  <si>
    <t>Zeit</t>
  </si>
  <si>
    <t>Spiel Nr.</t>
  </si>
  <si>
    <t>Ort</t>
  </si>
  <si>
    <t>Gruppe</t>
  </si>
  <si>
    <t>Vorrunde</t>
  </si>
  <si>
    <t>Ergebnis</t>
  </si>
  <si>
    <t>Platz 1</t>
  </si>
  <si>
    <t>Gr.A</t>
  </si>
  <si>
    <t>-</t>
  </si>
  <si>
    <t>:</t>
  </si>
  <si>
    <t>Platz 2</t>
  </si>
  <si>
    <t>Gr.B</t>
  </si>
  <si>
    <t>Gr.C</t>
  </si>
  <si>
    <t>Gr.D</t>
  </si>
  <si>
    <t>Viertelfinale</t>
  </si>
  <si>
    <t>Zweiter Gruppe A</t>
  </si>
  <si>
    <t>Erster Gruppe C</t>
  </si>
  <si>
    <t>Erster Gruppe B</t>
  </si>
  <si>
    <t>Zweiter Gruppe C</t>
  </si>
  <si>
    <t>Erster Gruppe A</t>
  </si>
  <si>
    <t>Zweiter Gruppe D</t>
  </si>
  <si>
    <t>Erster Gruppe D</t>
  </si>
  <si>
    <t>Zweiter Gruppe B</t>
  </si>
  <si>
    <t xml:space="preserve"> Halbfinale</t>
  </si>
  <si>
    <t>Spiel um den 3.Platz</t>
  </si>
  <si>
    <t>Finale</t>
  </si>
  <si>
    <t>Vorgaben</t>
  </si>
  <si>
    <t>Spielzeit</t>
  </si>
  <si>
    <t>hh:mm</t>
  </si>
  <si>
    <t>(zwischen den Spielen)</t>
  </si>
  <si>
    <t>(nach Vorrunde, nach Viertelfinale und nach Halbfinale)</t>
  </si>
  <si>
    <t>Turnier</t>
  </si>
  <si>
    <t>beginn:</t>
  </si>
  <si>
    <t>Spiel</t>
  </si>
  <si>
    <t>Mannschaft</t>
  </si>
  <si>
    <t>Punkte Mann-schaft Heim</t>
  </si>
  <si>
    <t>Punkte Mann-schaft Gast</t>
  </si>
  <si>
    <t>Spiele</t>
  </si>
  <si>
    <t>Diff.</t>
  </si>
  <si>
    <t>1. Spiel</t>
  </si>
  <si>
    <t>2. Spiel</t>
  </si>
  <si>
    <t>3. Spiel</t>
  </si>
  <si>
    <t>Summe aller Spiele Gruppe A</t>
  </si>
  <si>
    <t>Summe aller Spiele Gruppe B</t>
  </si>
  <si>
    <t>Hauptmenue</t>
  </si>
  <si>
    <t>Gruppeneinteilung - Tabellen</t>
  </si>
  <si>
    <t>Rang</t>
  </si>
  <si>
    <t>(Vorrunde)</t>
  </si>
  <si>
    <t>GruppeC</t>
  </si>
  <si>
    <t>Summe aller Spiele Gruppe C</t>
  </si>
  <si>
    <t>Summe aller Spiele Gruppe D</t>
  </si>
  <si>
    <t>M10</t>
  </si>
  <si>
    <t>M11</t>
  </si>
  <si>
    <t>M12</t>
  </si>
  <si>
    <t>M13</t>
  </si>
  <si>
    <t>M14</t>
  </si>
  <si>
    <t>M15</t>
  </si>
  <si>
    <t>M16</t>
  </si>
  <si>
    <t>M01</t>
  </si>
  <si>
    <t>M02</t>
  </si>
  <si>
    <t>M03</t>
  </si>
  <si>
    <t>M04</t>
  </si>
  <si>
    <t>M05</t>
  </si>
  <si>
    <t>M06</t>
  </si>
  <si>
    <t>M07</t>
  </si>
  <si>
    <t>M08</t>
  </si>
  <si>
    <t>M09</t>
  </si>
  <si>
    <t>Sieger Viertelfinale Spiel 26</t>
  </si>
  <si>
    <t>Sieger Viertelfinale Spiel 27</t>
  </si>
  <si>
    <t>Sieger Viertelfinale Spiel 25</t>
  </si>
  <si>
    <t>Sieger Viertelfinale Spiel 28</t>
  </si>
  <si>
    <t>Verlierer Halbfinale Spiel  29</t>
  </si>
  <si>
    <t>Sieger Halbfinale Spiel 29</t>
  </si>
  <si>
    <t>Sieger Halbfinale Spiel 30</t>
  </si>
  <si>
    <t>Verlierer Halbfinale Spiel 30</t>
  </si>
  <si>
    <t>(vor Viertelfinale)</t>
  </si>
  <si>
    <t>M17</t>
  </si>
  <si>
    <t>Punkte 1.M.</t>
  </si>
  <si>
    <t>Punkte 2.M.</t>
  </si>
  <si>
    <t xml:space="preserve"> </t>
  </si>
  <si>
    <t>Sieger 2. Viertelfinale</t>
  </si>
  <si>
    <t>Sieger 3. Viertelfinale</t>
  </si>
  <si>
    <t>Sieger 1. Viertelfinale</t>
  </si>
  <si>
    <t>Sieger 4. Viertelfinale</t>
  </si>
  <si>
    <t>Verlierer 1. Halbfinale</t>
  </si>
  <si>
    <t>Verlierer 2. Halbfinale</t>
  </si>
  <si>
    <t>Sieger 1. Halbfinale</t>
  </si>
  <si>
    <t>Sieger 2. Halbfinale</t>
  </si>
  <si>
    <t>4. Spiel</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</si>
</sst>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mm"/>
    <numFmt numFmtId="184" formatCode="[hhh]&quot;/&quot;mm"/>
    <numFmt numFmtId="185" formatCode="h&quot;/&quot;mm"/>
    <numFmt numFmtId="186" formatCode="hh&quot;/&quot;mm"/>
    <numFmt numFmtId="187" formatCode="[h]&quot;/&quot;mm"/>
    <numFmt numFmtId="188" formatCode="mmmm\ yyyy"/>
    <numFmt numFmtId="189" formatCode="ddd"/>
    <numFmt numFmtId="190" formatCode="[h]&quot;:&quot;mm"/>
    <numFmt numFmtId="191" formatCode="[hh]&quot;:&quot;mm"/>
    <numFmt numFmtId="192" formatCode="dd/\ dddd"/>
    <numFmt numFmtId="193" formatCode="[hh]&quot;/&quot;mm"/>
    <numFmt numFmtId="194" formatCode="[h]:mm"/>
    <numFmt numFmtId="195" formatCode="dd/ddd"/>
    <numFmt numFmtId="196" formatCode="[h]/mm"/>
    <numFmt numFmtId="197" formatCode="dd/\ ddd"/>
    <numFmt numFmtId="198" formatCode="_-* #,##0.00\ \€\-;\-* #,##0.00\ \€\-;_-* &quot;-&quot;??\ _D_M_-;_-@_-"/>
    <numFmt numFmtId="199" formatCode="_-* #,##0.00\ \€;\-* #,##0.00\ \€;_-* &quot;-&quot;??\ \€;_-@_-"/>
    <numFmt numFmtId="200" formatCode="0.00\ \€"/>
    <numFmt numFmtId="201" formatCode="#,##0\ &quot;DM&quot;"/>
    <numFmt numFmtId="202" formatCode="#,##0.00\ &quot;€&quot;"/>
    <numFmt numFmtId="203" formatCode="\-#,##0.00\ &quot;€&quot;;[Red]\-#,##0.00\ &quot;€&quot;"/>
    <numFmt numFmtId="204" formatCode="\-\ #,##0.00\ &quot;€&quot;;[Red]\-#,##0.00\ &quot;€&quot;"/>
    <numFmt numFmtId="205" formatCode="mm"/>
  </numFmts>
  <fonts count="77">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6"/>
      <name val="Small Fonts"/>
      <family val="2"/>
    </font>
    <font>
      <b/>
      <sz val="14"/>
      <name val="Arial"/>
      <family val="2"/>
    </font>
    <font>
      <b/>
      <sz val="8"/>
      <name val="Arial"/>
      <family val="2"/>
    </font>
    <font>
      <sz val="8"/>
      <name val="Arial"/>
      <family val="0"/>
    </font>
    <font>
      <sz val="8"/>
      <name val="Small Fonts"/>
      <family val="2"/>
    </font>
    <font>
      <b/>
      <sz val="8"/>
      <name val="Tahoma"/>
      <family val="0"/>
    </font>
    <font>
      <sz val="8"/>
      <name val="Tahoma"/>
      <family val="0"/>
    </font>
    <font>
      <b/>
      <u val="single"/>
      <sz val="16"/>
      <color indexed="53"/>
      <name val="Arial"/>
      <family val="2"/>
    </font>
    <font>
      <b/>
      <u val="single"/>
      <sz val="16"/>
      <name val="Arial"/>
      <family val="2"/>
    </font>
    <font>
      <u val="single"/>
      <sz val="7.5"/>
      <color indexed="36"/>
      <name val="Arial"/>
      <family val="0"/>
    </font>
    <font>
      <u val="single"/>
      <sz val="7.5"/>
      <color indexed="12"/>
      <name val="Arial"/>
      <family val="0"/>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sz val="9"/>
      <name val="Small Fonts"/>
      <family val="2"/>
    </font>
    <font>
      <sz val="7"/>
      <name val="Small Fonts"/>
      <family val="2"/>
    </font>
    <font>
      <sz val="10"/>
      <name val="Small Fonts"/>
      <family val="2"/>
    </font>
    <font>
      <b/>
      <sz val="26"/>
      <color indexed="9"/>
      <name val="Arial"/>
      <family val="2"/>
    </font>
    <font>
      <b/>
      <sz val="12"/>
      <color indexed="28"/>
      <name val="Arial"/>
      <family val="2"/>
    </font>
    <font>
      <b/>
      <sz val="10"/>
      <color indexed="28"/>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4"/>
        <bgColor indexed="64"/>
      </patternFill>
    </fill>
    <fill>
      <patternFill patternType="solid">
        <fgColor indexed="10"/>
        <bgColor indexed="64"/>
      </patternFill>
    </fill>
    <fill>
      <patternFill patternType="solid">
        <fgColor indexed="20"/>
        <bgColor indexed="64"/>
      </patternFill>
    </fill>
    <fill>
      <patternFill patternType="solid">
        <fgColor indexed="41"/>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6" borderId="2" applyNumberFormat="0" applyAlignment="0" applyProtection="0"/>
    <xf numFmtId="0" fontId="15" fillId="0" borderId="0" applyNumberFormat="0" applyFill="0" applyBorder="0" applyAlignment="0" applyProtection="0"/>
    <xf numFmtId="169" fontId="0" fillId="0" borderId="0" applyFont="0" applyFill="0" applyBorder="0" applyAlignment="0" applyProtection="0"/>
    <xf numFmtId="0" fontId="64" fillId="27" borderId="2" applyNumberFormat="0" applyAlignment="0" applyProtection="0"/>
    <xf numFmtId="0" fontId="65" fillId="0" borderId="3" applyNumberFormat="0" applyFill="0" applyAlignment="0" applyProtection="0"/>
    <xf numFmtId="0" fontId="66" fillId="0" borderId="0" applyNumberFormat="0" applyFill="0" applyBorder="0" applyAlignment="0" applyProtection="0"/>
    <xf numFmtId="0" fontId="67" fillId="28" borderId="0" applyNumberFormat="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0" fontId="6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0" borderId="0" applyNumberFormat="0" applyFill="0" applyBorder="0" applyAlignment="0" applyProtection="0"/>
    <xf numFmtId="0" fontId="76" fillId="32" borderId="9" applyNumberFormat="0" applyAlignment="0" applyProtection="0"/>
  </cellStyleXfs>
  <cellXfs count="195">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4"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9"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9" fillId="0" borderId="0" xfId="0" applyFont="1" applyFill="1" applyBorder="1" applyAlignment="1" applyProtection="1">
      <alignment vertical="center"/>
      <protection/>
    </xf>
    <xf numFmtId="0" fontId="20" fillId="0" borderId="0"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top"/>
      <protection/>
    </xf>
    <xf numFmtId="0" fontId="19" fillId="0" borderId="0" xfId="0" applyFont="1" applyFill="1" applyBorder="1" applyAlignment="1" applyProtection="1">
      <alignment horizontal="center"/>
      <protection locked="0"/>
    </xf>
    <xf numFmtId="0" fontId="19" fillId="0" borderId="0" xfId="0" applyFont="1" applyFill="1" applyBorder="1" applyAlignment="1" applyProtection="1">
      <alignment/>
      <protection locked="0"/>
    </xf>
    <xf numFmtId="0" fontId="19" fillId="0" borderId="10" xfId="0" applyFont="1" applyFill="1" applyBorder="1" applyAlignment="1" applyProtection="1">
      <alignment horizontal="center"/>
      <protection/>
    </xf>
    <xf numFmtId="0" fontId="24" fillId="0" borderId="10"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19" fillId="0" borderId="12" xfId="0" applyFont="1" applyFill="1" applyBorder="1" applyAlignment="1" applyProtection="1">
      <alignment horizontal="center" vertical="center"/>
      <protection/>
    </xf>
    <xf numFmtId="0" fontId="19" fillId="0" borderId="0" xfId="0" applyFont="1" applyFill="1" applyBorder="1" applyAlignment="1" applyProtection="1">
      <alignment horizontal="left"/>
      <protection/>
    </xf>
    <xf numFmtId="0" fontId="19" fillId="0" borderId="0" xfId="0" applyFont="1" applyFill="1" applyBorder="1" applyAlignment="1" applyProtection="1">
      <alignment/>
      <protection/>
    </xf>
    <xf numFmtId="0" fontId="22" fillId="0" borderId="0" xfId="0" applyFont="1" applyFill="1" applyBorder="1" applyAlignment="1" applyProtection="1">
      <alignment horizontal="center"/>
      <protection/>
    </xf>
    <xf numFmtId="0" fontId="22" fillId="0" borderId="0" xfId="0" applyFont="1" applyFill="1" applyBorder="1" applyAlignment="1" applyProtection="1">
      <alignment horizontal="right"/>
      <protection/>
    </xf>
    <xf numFmtId="0" fontId="19" fillId="0" borderId="0" xfId="0" applyFont="1" applyFill="1" applyBorder="1" applyAlignment="1" applyProtection="1">
      <alignment horizontal="center"/>
      <protection/>
    </xf>
    <xf numFmtId="0" fontId="19" fillId="0" borderId="0" xfId="0" applyFont="1" applyFill="1" applyBorder="1" applyAlignment="1" applyProtection="1">
      <alignment horizontal="centerContinuous"/>
      <protection/>
    </xf>
    <xf numFmtId="20" fontId="25" fillId="0" borderId="0" xfId="0" applyNumberFormat="1" applyFont="1" applyFill="1" applyBorder="1" applyAlignment="1" applyProtection="1">
      <alignment horizontal="center" vertical="center"/>
      <protection/>
    </xf>
    <xf numFmtId="0" fontId="25" fillId="0" borderId="0" xfId="0" applyFont="1" applyFill="1" applyBorder="1" applyAlignment="1" applyProtection="1">
      <alignment/>
      <protection/>
    </xf>
    <xf numFmtId="0" fontId="25" fillId="0" borderId="0" xfId="0" applyFont="1" applyFill="1" applyBorder="1" applyAlignment="1" applyProtection="1">
      <alignment/>
      <protection locked="0"/>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locked="0"/>
    </xf>
    <xf numFmtId="0" fontId="1" fillId="39" borderId="10" xfId="0" applyFont="1" applyFill="1" applyBorder="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40" borderId="0" xfId="0" applyNumberFormat="1" applyFont="1" applyFill="1" applyAlignment="1" applyProtection="1">
      <alignment horizontal="center"/>
      <protection locked="0"/>
    </xf>
    <xf numFmtId="0" fontId="4" fillId="33" borderId="0" xfId="0" applyFont="1" applyFill="1" applyAlignment="1" applyProtection="1">
      <alignment horizontal="center"/>
      <protection/>
    </xf>
    <xf numFmtId="0" fontId="4"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right"/>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4" fillId="33" borderId="10" xfId="0" applyFont="1" applyFill="1" applyBorder="1" applyAlignment="1" applyProtection="1">
      <alignment horizontal="center"/>
      <protection/>
    </xf>
    <xf numFmtId="0" fontId="0" fillId="33" borderId="0" xfId="0" applyFont="1" applyFill="1" applyAlignment="1" applyProtection="1">
      <alignment horizontal="center"/>
      <protection/>
    </xf>
    <xf numFmtId="0" fontId="30" fillId="33" borderId="10" xfId="0" applyFont="1" applyFill="1" applyBorder="1" applyAlignment="1" applyProtection="1">
      <alignment horizontal="right"/>
      <protection/>
    </xf>
    <xf numFmtId="0" fontId="30" fillId="33" borderId="10" xfId="0" applyFont="1" applyFill="1" applyBorder="1" applyAlignment="1" applyProtection="1">
      <alignment horizontal="center"/>
      <protection/>
    </xf>
    <xf numFmtId="0" fontId="30" fillId="33" borderId="10" xfId="0" applyFont="1" applyFill="1" applyBorder="1" applyAlignment="1" applyProtection="1">
      <alignment/>
      <protection/>
    </xf>
    <xf numFmtId="1" fontId="0" fillId="33" borderId="0" xfId="0" applyNumberFormat="1" applyFont="1" applyFill="1" applyAlignment="1" applyProtection="1">
      <alignment horizontal="center"/>
      <protection/>
    </xf>
    <xf numFmtId="0" fontId="30" fillId="33" borderId="10" xfId="0" applyNumberFormat="1" applyFont="1" applyFill="1" applyBorder="1" applyAlignment="1" applyProtection="1">
      <alignment/>
      <protection/>
    </xf>
    <xf numFmtId="0" fontId="1" fillId="33" borderId="0" xfId="0" applyFont="1" applyFill="1" applyAlignment="1" applyProtection="1">
      <alignment horizontal="center" vertical="center" wrapText="1"/>
      <protection/>
    </xf>
    <xf numFmtId="0" fontId="7"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9"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6" fillId="33" borderId="0" xfId="0" applyFont="1" applyFill="1" applyAlignment="1" applyProtection="1">
      <alignment horizontal="center"/>
      <protection/>
    </xf>
    <xf numFmtId="0" fontId="6" fillId="33" borderId="0" xfId="0" applyFont="1" applyFill="1" applyAlignment="1" applyProtection="1">
      <alignment horizontal="left"/>
      <protection/>
    </xf>
    <xf numFmtId="0" fontId="10" fillId="33" borderId="0" xfId="0" applyFont="1" applyFill="1" applyAlignment="1" applyProtection="1">
      <alignment horizontal="center"/>
      <protection/>
    </xf>
    <xf numFmtId="0" fontId="0" fillId="33" borderId="0" xfId="0" applyFont="1" applyFill="1" applyAlignment="1" applyProtection="1">
      <alignment horizontal="left"/>
      <protection locked="0"/>
    </xf>
    <xf numFmtId="0" fontId="0" fillId="33" borderId="0" xfId="0" applyFont="1" applyFill="1" applyAlignment="1" applyProtection="1">
      <alignment horizontal="right"/>
      <protection locked="0"/>
    </xf>
    <xf numFmtId="0" fontId="0" fillId="0" borderId="10"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1" fillId="33" borderId="0" xfId="0" applyFont="1" applyFill="1" applyAlignment="1" applyProtection="1">
      <alignment horizontal="left"/>
      <protection locked="0"/>
    </xf>
    <xf numFmtId="0" fontId="1" fillId="33" borderId="0" xfId="0" applyFont="1" applyFill="1" applyAlignment="1" applyProtection="1">
      <alignment horizontal="right"/>
      <protection locked="0"/>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0" fontId="0" fillId="0" borderId="10" xfId="0" applyBorder="1" applyAlignment="1">
      <alignment horizontal="center"/>
    </xf>
    <xf numFmtId="0" fontId="5" fillId="33" borderId="10" xfId="0" applyFont="1" applyFill="1" applyBorder="1" applyAlignment="1" applyProtection="1">
      <alignment horizontal="centerContinuous"/>
      <protection/>
    </xf>
    <xf numFmtId="173" fontId="24" fillId="33" borderId="0" xfId="0" applyNumberFormat="1" applyFont="1" applyFill="1" applyAlignment="1" applyProtection="1">
      <alignment horizontal="center"/>
      <protection/>
    </xf>
    <xf numFmtId="0" fontId="24" fillId="33" borderId="0" xfId="0" applyFont="1" applyFill="1" applyAlignment="1" applyProtection="1">
      <alignment horizontal="center"/>
      <protection/>
    </xf>
    <xf numFmtId="0" fontId="31" fillId="33" borderId="0" xfId="0"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0" fontId="32" fillId="33" borderId="0" xfId="0" applyFont="1" applyFill="1" applyAlignment="1" applyProtection="1">
      <alignment horizontal="center" vertical="center"/>
      <protection/>
    </xf>
    <xf numFmtId="0" fontId="31" fillId="33" borderId="0" xfId="0" applyFont="1" applyFill="1" applyAlignment="1" applyProtection="1">
      <alignment horizontal="center"/>
      <protection/>
    </xf>
    <xf numFmtId="0" fontId="32" fillId="33" borderId="0" xfId="0" applyFont="1" applyFill="1" applyAlignment="1" applyProtection="1">
      <alignment horizontal="center"/>
      <protection/>
    </xf>
    <xf numFmtId="0" fontId="9" fillId="33" borderId="0" xfId="0" applyFont="1" applyFill="1" applyAlignment="1" applyProtection="1">
      <alignment/>
      <protection/>
    </xf>
    <xf numFmtId="0" fontId="9" fillId="33" borderId="0" xfId="0" applyFont="1" applyFill="1" applyAlignment="1" applyProtection="1">
      <alignment horizontal="right"/>
      <protection/>
    </xf>
    <xf numFmtId="0" fontId="0" fillId="33" borderId="0" xfId="0" applyFont="1" applyFill="1" applyAlignment="1" applyProtection="1">
      <alignment horizontal="center" vertical="center"/>
      <protection locked="0"/>
    </xf>
    <xf numFmtId="0" fontId="22" fillId="0" borderId="13" xfId="0" applyFont="1" applyFill="1" applyBorder="1" applyAlignment="1" applyProtection="1">
      <alignment horizontal="center" vertical="center"/>
      <protection/>
    </xf>
    <xf numFmtId="0" fontId="19" fillId="0" borderId="13" xfId="0" applyFont="1" applyFill="1" applyBorder="1" applyAlignment="1" applyProtection="1">
      <alignment horizontal="center"/>
      <protection/>
    </xf>
    <xf numFmtId="0" fontId="23" fillId="0" borderId="13" xfId="0" applyFont="1" applyFill="1" applyBorder="1" applyAlignment="1" applyProtection="1">
      <alignment horizontal="center" vertical="center"/>
      <protection/>
    </xf>
    <xf numFmtId="0" fontId="4" fillId="33" borderId="10" xfId="0" applyFont="1" applyFill="1" applyBorder="1" applyAlignment="1">
      <alignment horizontal="center" vertical="center"/>
    </xf>
    <xf numFmtId="0" fontId="5" fillId="33" borderId="10" xfId="0" applyFont="1" applyFill="1" applyBorder="1" applyAlignment="1">
      <alignment horizontal="right"/>
    </xf>
    <xf numFmtId="0" fontId="5" fillId="33" borderId="14" xfId="0" applyFont="1" applyFill="1" applyBorder="1" applyAlignment="1">
      <alignment horizontal="centerContinuous"/>
    </xf>
    <xf numFmtId="0" fontId="5" fillId="33" borderId="12" xfId="0" applyFont="1" applyFill="1" applyBorder="1" applyAlignment="1">
      <alignment horizontal="centerContinuous"/>
    </xf>
    <xf numFmtId="0" fontId="4" fillId="33" borderId="10" xfId="0" applyFont="1" applyFill="1" applyBorder="1" applyAlignment="1">
      <alignment horizontal="center"/>
    </xf>
    <xf numFmtId="0" fontId="0" fillId="33" borderId="10" xfId="0" applyFont="1" applyFill="1" applyBorder="1" applyAlignment="1">
      <alignment horizontal="right"/>
    </xf>
    <xf numFmtId="0" fontId="0" fillId="33" borderId="10" xfId="0" applyFont="1" applyFill="1" applyBorder="1" applyAlignment="1">
      <alignment horizontal="center"/>
    </xf>
    <xf numFmtId="0" fontId="0" fillId="33" borderId="10" xfId="0" applyFont="1" applyFill="1" applyBorder="1" applyAlignment="1">
      <alignment horizontal="center"/>
    </xf>
    <xf numFmtId="0" fontId="0" fillId="33" borderId="10" xfId="0" applyFont="1" applyFill="1" applyBorder="1" applyAlignment="1">
      <alignment/>
    </xf>
    <xf numFmtId="1" fontId="0" fillId="33" borderId="0" xfId="0" applyNumberFormat="1" applyFont="1" applyFill="1" applyAlignment="1">
      <alignment/>
    </xf>
    <xf numFmtId="20" fontId="1" fillId="36" borderId="0" xfId="0" applyNumberFormat="1" applyFont="1" applyFill="1" applyAlignment="1">
      <alignment horizontal="center"/>
    </xf>
    <xf numFmtId="20" fontId="1" fillId="37" borderId="0" xfId="0" applyNumberFormat="1" applyFont="1" applyFill="1" applyAlignment="1">
      <alignment horizontal="center"/>
    </xf>
    <xf numFmtId="0" fontId="0" fillId="33" borderId="0" xfId="0" applyFont="1" applyFill="1" applyBorder="1" applyAlignment="1">
      <alignment/>
    </xf>
    <xf numFmtId="0" fontId="0" fillId="33" borderId="0" xfId="0" applyFont="1" applyFill="1" applyBorder="1" applyAlignment="1">
      <alignment horizontal="center"/>
    </xf>
    <xf numFmtId="0" fontId="0" fillId="33" borderId="0" xfId="0" applyFont="1" applyFill="1" applyBorder="1" applyAlignment="1">
      <alignment horizontal="center"/>
    </xf>
    <xf numFmtId="0" fontId="0" fillId="33" borderId="10" xfId="0" applyNumberFormat="1" applyFont="1" applyFill="1" applyBorder="1" applyAlignment="1">
      <alignment/>
    </xf>
    <xf numFmtId="0" fontId="0" fillId="33" borderId="0" xfId="0" applyFont="1" applyFill="1" applyBorder="1" applyAlignment="1">
      <alignment horizontal="right"/>
    </xf>
    <xf numFmtId="0" fontId="0" fillId="33" borderId="0" xfId="0" applyNumberFormat="1" applyFont="1" applyFill="1" applyBorder="1" applyAlignment="1">
      <alignment/>
    </xf>
    <xf numFmtId="0" fontId="1" fillId="33" borderId="15" xfId="0" applyFont="1" applyFill="1" applyBorder="1" applyAlignment="1">
      <alignment horizontal="center" vertical="center" wrapText="1"/>
    </xf>
    <xf numFmtId="0" fontId="8" fillId="33" borderId="15" xfId="0" applyFont="1" applyFill="1" applyBorder="1" applyAlignment="1">
      <alignment horizontal="left" vertical="center" wrapText="1"/>
    </xf>
    <xf numFmtId="0" fontId="8" fillId="33" borderId="15" xfId="0" applyFont="1" applyFill="1" applyBorder="1" applyAlignment="1">
      <alignment horizontal="centerContinuous" vertical="center" wrapText="1"/>
    </xf>
    <xf numFmtId="0" fontId="7" fillId="33" borderId="15" xfId="0" applyFont="1" applyFill="1" applyBorder="1" applyAlignment="1">
      <alignment horizontal="centerContinuous" vertical="center" wrapText="1"/>
    </xf>
    <xf numFmtId="0" fontId="1" fillId="33" borderId="15" xfId="0" applyFont="1" applyFill="1" applyBorder="1" applyAlignment="1">
      <alignment horizontal="centerContinuous" vertical="center" wrapText="1"/>
    </xf>
    <xf numFmtId="0" fontId="0" fillId="0" borderId="15" xfId="0" applyBorder="1" applyAlignment="1">
      <alignment horizontal="centerContinuous" vertical="center" wrapText="1"/>
    </xf>
    <xf numFmtId="0" fontId="1" fillId="33" borderId="0" xfId="0" applyFont="1" applyFill="1" applyAlignment="1">
      <alignment horizontal="center" vertical="center" wrapText="1"/>
    </xf>
    <xf numFmtId="173" fontId="1" fillId="0" borderId="0" xfId="0" applyNumberFormat="1" applyFont="1" applyFill="1" applyAlignment="1">
      <alignment horizontal="center"/>
    </xf>
    <xf numFmtId="0" fontId="0" fillId="0" borderId="0" xfId="0" applyFont="1" applyFill="1" applyAlignment="1">
      <alignment horizontal="center" vertical="center"/>
    </xf>
    <xf numFmtId="0" fontId="8" fillId="0" borderId="0" xfId="0" applyFont="1" applyFill="1" applyAlignment="1">
      <alignment horizontal="left"/>
    </xf>
    <xf numFmtId="0" fontId="0" fillId="0" borderId="0" xfId="0" applyFont="1" applyFill="1" applyAlignment="1">
      <alignment horizontal="center"/>
    </xf>
    <xf numFmtId="0" fontId="1" fillId="0" borderId="0" xfId="0" applyFont="1" applyFill="1" applyAlignment="1">
      <alignment horizontal="right"/>
    </xf>
    <xf numFmtId="0" fontId="1" fillId="0" borderId="0" xfId="0" applyFont="1" applyFill="1" applyAlignment="1">
      <alignment horizontal="left"/>
    </xf>
    <xf numFmtId="0" fontId="0" fillId="0" borderId="0" xfId="0" applyFont="1" applyFill="1" applyAlignment="1">
      <alignment/>
    </xf>
    <xf numFmtId="0" fontId="0" fillId="0" borderId="0" xfId="0" applyFont="1" applyFill="1" applyAlignment="1">
      <alignment/>
    </xf>
    <xf numFmtId="173" fontId="1" fillId="34" borderId="0" xfId="0" applyNumberFormat="1" applyFont="1" applyFill="1" applyAlignment="1">
      <alignment horizontal="center"/>
    </xf>
    <xf numFmtId="0" fontId="0" fillId="34" borderId="0" xfId="0" applyFont="1" applyFill="1" applyAlignment="1">
      <alignment horizontal="center" vertical="center"/>
    </xf>
    <xf numFmtId="0" fontId="8" fillId="34" borderId="0" xfId="0" applyFont="1" applyFill="1" applyAlignment="1">
      <alignment horizontal="left"/>
    </xf>
    <xf numFmtId="0" fontId="0" fillId="34" borderId="0" xfId="0" applyFont="1" applyFill="1" applyAlignment="1">
      <alignment horizontal="center"/>
    </xf>
    <xf numFmtId="0" fontId="1" fillId="34" borderId="0" xfId="0" applyFont="1" applyFill="1" applyAlignment="1">
      <alignment horizontal="right"/>
    </xf>
    <xf numFmtId="0" fontId="1" fillId="34" borderId="0" xfId="0" applyFont="1" applyFill="1" applyAlignment="1">
      <alignment horizontal="left"/>
    </xf>
    <xf numFmtId="0" fontId="0" fillId="34" borderId="0" xfId="0" applyFont="1" applyFill="1" applyAlignment="1">
      <alignment/>
    </xf>
    <xf numFmtId="173" fontId="1" fillId="33" borderId="0" xfId="0" applyNumberFormat="1" applyFont="1" applyFill="1" applyAlignment="1">
      <alignment/>
    </xf>
    <xf numFmtId="0" fontId="33" fillId="33" borderId="0" xfId="0" applyFont="1" applyFill="1" applyAlignment="1">
      <alignment horizontal="center" vertical="center"/>
    </xf>
    <xf numFmtId="0" fontId="1" fillId="33" borderId="0" xfId="0" applyFont="1" applyFill="1" applyAlignment="1">
      <alignment/>
    </xf>
    <xf numFmtId="0" fontId="9" fillId="33" borderId="0" xfId="0" applyFont="1" applyFill="1" applyAlignment="1">
      <alignment horizontal="center"/>
    </xf>
    <xf numFmtId="0" fontId="4" fillId="33" borderId="0" xfId="0" applyFont="1" applyFill="1" applyAlignment="1">
      <alignment horizontal="centerContinuous"/>
    </xf>
    <xf numFmtId="0" fontId="0" fillId="33" borderId="0" xfId="0" applyFont="1" applyFill="1" applyAlignment="1">
      <alignment horizontal="centerContinuous"/>
    </xf>
    <xf numFmtId="0" fontId="0" fillId="33" borderId="0" xfId="0" applyFont="1" applyFill="1" applyAlignment="1">
      <alignment/>
    </xf>
    <xf numFmtId="0" fontId="8" fillId="33" borderId="0" xfId="0" applyFont="1" applyFill="1" applyAlignment="1">
      <alignment/>
    </xf>
    <xf numFmtId="0" fontId="0" fillId="33" borderId="0" xfId="0" applyFont="1" applyFill="1" applyAlignment="1">
      <alignment/>
    </xf>
    <xf numFmtId="0" fontId="0" fillId="33" borderId="0" xfId="0" applyFont="1" applyFill="1" applyAlignment="1">
      <alignment horizontal="left"/>
    </xf>
    <xf numFmtId="0" fontId="34" fillId="33" borderId="0" xfId="0" applyFont="1" applyFill="1" applyAlignment="1">
      <alignment horizontal="center" vertical="center"/>
    </xf>
    <xf numFmtId="0" fontId="6" fillId="33" borderId="0" xfId="0" applyFont="1" applyFill="1" applyAlignment="1">
      <alignment horizontal="center"/>
    </xf>
    <xf numFmtId="0" fontId="6" fillId="33" borderId="0" xfId="0" applyFont="1" applyFill="1" applyAlignment="1">
      <alignment horizontal="left"/>
    </xf>
    <xf numFmtId="0" fontId="0" fillId="33" borderId="0" xfId="0" applyFont="1" applyFill="1" applyAlignment="1">
      <alignment horizontal="right"/>
    </xf>
    <xf numFmtId="0" fontId="6" fillId="33" borderId="0" xfId="0" applyFont="1" applyFill="1" applyAlignment="1">
      <alignment horizontal="center" vertical="center"/>
    </xf>
    <xf numFmtId="0" fontId="10" fillId="33" borderId="0" xfId="0" applyFont="1" applyFill="1" applyAlignment="1">
      <alignment horizontal="center"/>
    </xf>
    <xf numFmtId="0" fontId="8" fillId="33" borderId="0" xfId="0" applyFont="1" applyFill="1" applyAlignment="1">
      <alignment horizontal="right"/>
    </xf>
    <xf numFmtId="0" fontId="34" fillId="33" borderId="0" xfId="0" applyFont="1" applyFill="1" applyAlignment="1">
      <alignment horizontal="center"/>
    </xf>
    <xf numFmtId="0" fontId="4" fillId="33" borderId="0" xfId="0" applyFont="1" applyFill="1" applyAlignment="1">
      <alignment horizontal="centerContinuous"/>
    </xf>
    <xf numFmtId="0" fontId="4" fillId="33" borderId="0" xfId="0" applyFont="1" applyFill="1" applyAlignment="1">
      <alignment horizontal="right"/>
    </xf>
    <xf numFmtId="0" fontId="6" fillId="33" borderId="0" xfId="0" applyFont="1" applyFill="1" applyAlignment="1">
      <alignment/>
    </xf>
    <xf numFmtId="0" fontId="0" fillId="33" borderId="0" xfId="0" applyFont="1" applyFill="1" applyAlignment="1">
      <alignment horizontal="center"/>
    </xf>
    <xf numFmtId="173" fontId="0" fillId="33" borderId="0" xfId="0" applyNumberFormat="1" applyFont="1" applyFill="1" applyAlignment="1">
      <alignment/>
    </xf>
    <xf numFmtId="0" fontId="1" fillId="33" borderId="0" xfId="0" applyFont="1" applyFill="1" applyAlignment="1">
      <alignment horizontal="left"/>
    </xf>
    <xf numFmtId="0" fontId="1" fillId="33" borderId="0" xfId="0" applyFont="1" applyFill="1" applyAlignment="1">
      <alignment horizontal="right"/>
    </xf>
    <xf numFmtId="0" fontId="35" fillId="41" borderId="0" xfId="0" applyFont="1" applyFill="1" applyBorder="1" applyAlignment="1">
      <alignment horizontal="center" vertical="center"/>
    </xf>
    <xf numFmtId="0" fontId="0" fillId="37" borderId="0" xfId="0" applyFill="1" applyBorder="1" applyAlignment="1">
      <alignment/>
    </xf>
    <xf numFmtId="0" fontId="0" fillId="0" borderId="0" xfId="53">
      <alignment/>
      <protection/>
    </xf>
    <xf numFmtId="0" fontId="13" fillId="42" borderId="16" xfId="0" applyFont="1" applyFill="1" applyBorder="1" applyAlignment="1">
      <alignment horizontal="center" vertical="center"/>
    </xf>
    <xf numFmtId="0" fontId="13" fillId="42" borderId="0" xfId="0" applyFont="1" applyFill="1" applyBorder="1" applyAlignment="1">
      <alignment horizontal="center" vertical="center"/>
    </xf>
    <xf numFmtId="0" fontId="4" fillId="42" borderId="16" xfId="0" applyFont="1" applyFill="1" applyBorder="1" applyAlignment="1">
      <alignment horizontal="center"/>
    </xf>
    <xf numFmtId="0" fontId="4" fillId="42" borderId="0" xfId="0" applyFont="1" applyFill="1" applyAlignment="1">
      <alignment horizontal="center"/>
    </xf>
    <xf numFmtId="0" fontId="23" fillId="33" borderId="0" xfId="0" applyFont="1" applyFill="1" applyAlignment="1" applyProtection="1">
      <alignment horizontal="center"/>
      <protection/>
    </xf>
    <xf numFmtId="0" fontId="0" fillId="33" borderId="0" xfId="0" applyFont="1" applyFill="1" applyAlignment="1">
      <alignment horizontal="center"/>
    </xf>
    <xf numFmtId="0" fontId="31" fillId="33" borderId="0" xfId="0" applyFont="1" applyFill="1" applyAlignment="1" applyProtection="1">
      <alignment horizontal="center"/>
      <protection locked="0"/>
    </xf>
    <xf numFmtId="0" fontId="8" fillId="33" borderId="0" xfId="0" applyFont="1" applyFill="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19" fillId="0" borderId="13" xfId="0" applyFont="1" applyFill="1" applyBorder="1" applyAlignment="1" applyProtection="1">
      <alignment horizontal="center"/>
      <protection/>
    </xf>
    <xf numFmtId="0" fontId="19" fillId="0" borderId="15" xfId="0" applyFont="1" applyFill="1" applyBorder="1" applyAlignment="1" applyProtection="1">
      <alignment horizontal="center"/>
      <protection/>
    </xf>
    <xf numFmtId="0" fontId="22" fillId="0" borderId="13" xfId="0" applyFont="1" applyFill="1" applyBorder="1" applyAlignment="1" applyProtection="1">
      <alignment horizontal="center" vertical="center"/>
      <protection/>
    </xf>
    <xf numFmtId="0" fontId="22" fillId="0" borderId="15" xfId="0" applyFont="1" applyFill="1" applyBorder="1" applyAlignment="1" applyProtection="1">
      <alignment horizontal="center" vertical="center"/>
      <protection/>
    </xf>
    <xf numFmtId="0" fontId="23" fillId="0" borderId="13" xfId="0" applyFont="1" applyFill="1" applyBorder="1" applyAlignment="1" applyProtection="1">
      <alignment horizontal="center" vertical="center"/>
      <protection/>
    </xf>
    <xf numFmtId="0" fontId="23" fillId="0" borderId="15"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59</xdr:row>
      <xdr:rowOff>0</xdr:rowOff>
    </xdr:to>
    <xdr:sp>
      <xdr:nvSpPr>
        <xdr:cNvPr id="1" name="TextBox 4"/>
        <xdr:cNvSpPr txBox="1">
          <a:spLocks noChangeArrowheads="1"/>
        </xdr:cNvSpPr>
      </xdr:nvSpPr>
      <xdr:spPr>
        <a:xfrm>
          <a:off x="1085850" y="228600"/>
          <a:ext cx="6457950" cy="31432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Zwischenrunde</a:t>
          </a:r>
          <a:r>
            <a:rPr lang="en-US" cap="none" sz="1000" b="1" i="0" u="none" baseline="0">
              <a:solidFill>
                <a:srgbClr val="FF0000"/>
              </a:solidFill>
              <a:latin typeface="Arial"/>
              <a:ea typeface="Arial"/>
              <a:cs typeface="Arial"/>
            </a:rPr>
            <a:t> oder der </a:t>
          </a:r>
          <a:r>
            <a:rPr lang="en-US" cap="none" sz="1000" b="1" i="0" u="none" baseline="0">
              <a:solidFill>
                <a:srgbClr val="3333CC"/>
              </a:solidFill>
              <a:latin typeface="Arial"/>
              <a:ea typeface="Arial"/>
              <a:cs typeface="Arial"/>
            </a:rPr>
            <a:t>Viertelfinal</a:t>
          </a:r>
          <a:r>
            <a:rPr lang="en-US" cap="none" sz="1000" b="1" i="0" u="none" baseline="0">
              <a:solidFill>
                <a:srgbClr val="FF0000"/>
              </a:solidFill>
              <a:latin typeface="Arial"/>
              <a:ea typeface="Arial"/>
              <a:cs typeface="Arial"/>
            </a:rPr>
            <a:t>-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Zwischenrunden/Viertelfinale-Halbfinale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176" customWidth="1"/>
  </cols>
  <sheetData/>
  <sheetProtection sheet="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1805552" r:id="rId1"/>
  </oleObjects>
</worksheet>
</file>

<file path=xl/worksheets/sheet2.xml><?xml version="1.0" encoding="utf-8"?>
<worksheet xmlns="http://schemas.openxmlformats.org/spreadsheetml/2006/main" xmlns:r="http://schemas.openxmlformats.org/officeDocument/2006/relationships">
  <sheetPr codeName="Tabelle9"/>
  <dimension ref="A1:A4"/>
  <sheetViews>
    <sheetView showGridLines="0" showRowColHeaders="0" tabSelected="1" zoomScale="164" zoomScaleNormal="164"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ht="75" customHeight="1">
      <c r="A1" s="174" t="s">
        <v>52</v>
      </c>
    </row>
    <row r="2" ht="112.5" customHeight="1">
      <c r="A2" s="175"/>
    </row>
    <row r="3" ht="112.5" customHeight="1">
      <c r="A3" s="175"/>
    </row>
    <row r="4" ht="150" customHeight="1">
      <c r="A4" s="2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13"/>
  <sheetViews>
    <sheetView zoomScalePageLayoutView="0" workbookViewId="0" topLeftCell="A1">
      <selection activeCell="D14" sqref="D14"/>
    </sheetView>
  </sheetViews>
  <sheetFormatPr defaultColWidth="11.421875" defaultRowHeight="12.75"/>
  <cols>
    <col min="1" max="1" width="26.8515625" style="2" customWidth="1"/>
    <col min="2" max="2" width="24.7109375" style="5" customWidth="1"/>
    <col min="3" max="3" width="8.7109375" style="4" customWidth="1"/>
    <col min="4" max="4" width="8.57421875" style="4" customWidth="1"/>
    <col min="5" max="5" width="5.421875" style="4" customWidth="1"/>
    <col min="6" max="16384" width="11.421875" style="4" customWidth="1"/>
  </cols>
  <sheetData>
    <row r="1" spans="1:5" s="1" customFormat="1" ht="33" customHeight="1">
      <c r="A1" s="8" t="s">
        <v>0</v>
      </c>
      <c r="B1" s="8" t="s">
        <v>3</v>
      </c>
      <c r="C1" s="177" t="s">
        <v>34</v>
      </c>
      <c r="D1" s="178"/>
      <c r="E1" s="178"/>
    </row>
    <row r="2" spans="1:4" ht="18" customHeight="1">
      <c r="A2" s="50" t="s">
        <v>66</v>
      </c>
      <c r="B2" s="51" t="s">
        <v>59</v>
      </c>
      <c r="C2" s="4" t="s">
        <v>35</v>
      </c>
      <c r="D2" s="5" t="s">
        <v>36</v>
      </c>
    </row>
    <row r="3" spans="1:4" ht="18" customHeight="1">
      <c r="A3" s="50" t="s">
        <v>67</v>
      </c>
      <c r="B3" s="51" t="s">
        <v>60</v>
      </c>
      <c r="C3" s="4" t="s">
        <v>4</v>
      </c>
      <c r="D3" s="54">
        <v>0.009722222222222222</v>
      </c>
    </row>
    <row r="4" spans="1:3" ht="18" customHeight="1">
      <c r="A4" s="50" t="s">
        <v>68</v>
      </c>
      <c r="B4" s="51" t="s">
        <v>61</v>
      </c>
      <c r="C4" s="4" t="s">
        <v>55</v>
      </c>
    </row>
    <row r="5" spans="1:4" ht="18" customHeight="1">
      <c r="A5" s="50" t="s">
        <v>69</v>
      </c>
      <c r="B5" s="51" t="s">
        <v>62</v>
      </c>
      <c r="C5" s="4" t="s">
        <v>5</v>
      </c>
      <c r="D5" s="55">
        <v>0.0006944444444444445</v>
      </c>
    </row>
    <row r="6" spans="1:4" ht="14.25" customHeight="1">
      <c r="A6" s="50" t="s">
        <v>70</v>
      </c>
      <c r="B6" s="105"/>
      <c r="C6" s="7" t="s">
        <v>37</v>
      </c>
      <c r="D6" s="6"/>
    </row>
    <row r="7" spans="3:4" ht="14.25" customHeight="1">
      <c r="C7" s="4" t="s">
        <v>5</v>
      </c>
      <c r="D7" s="56">
        <v>0.0006944444444444445</v>
      </c>
    </row>
    <row r="8" spans="1:3" ht="33" customHeight="1">
      <c r="A8" s="8" t="s">
        <v>6</v>
      </c>
      <c r="B8" s="8" t="s">
        <v>7</v>
      </c>
      <c r="C8" s="7" t="s">
        <v>38</v>
      </c>
    </row>
    <row r="9" spans="1:2" ht="18" customHeight="1">
      <c r="A9" s="52" t="s">
        <v>71</v>
      </c>
      <c r="B9" s="53" t="s">
        <v>63</v>
      </c>
    </row>
    <row r="10" spans="1:2" ht="18" customHeight="1">
      <c r="A10" s="52" t="s">
        <v>72</v>
      </c>
      <c r="B10" s="53" t="s">
        <v>64</v>
      </c>
    </row>
    <row r="11" spans="1:2" ht="18" customHeight="1">
      <c r="A11" s="52" t="s">
        <v>73</v>
      </c>
      <c r="B11" s="53" t="s">
        <v>65</v>
      </c>
    </row>
    <row r="12" spans="1:3" ht="18" customHeight="1">
      <c r="A12" s="52" t="s">
        <v>74</v>
      </c>
      <c r="B12" s="53" t="s">
        <v>84</v>
      </c>
      <c r="C12" s="4" t="s">
        <v>39</v>
      </c>
    </row>
    <row r="13" spans="1:4" ht="18" customHeight="1">
      <c r="A13" s="105"/>
      <c r="B13" s="105"/>
      <c r="C13" s="4" t="s">
        <v>40</v>
      </c>
      <c r="D13" s="57">
        <v>0.4166666666666667</v>
      </c>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5"/>
  <dimension ref="A1:M72"/>
  <sheetViews>
    <sheetView zoomScale="75" zoomScaleNormal="75" zoomScalePageLayoutView="0" workbookViewId="0" topLeftCell="A1">
      <selection activeCell="R7" sqref="R7"/>
    </sheetView>
  </sheetViews>
  <sheetFormatPr defaultColWidth="11.421875" defaultRowHeight="12.75"/>
  <cols>
    <col min="1" max="1" width="6.8515625" style="4" customWidth="1"/>
    <col min="2" max="2" width="15.8515625" style="2" customWidth="1"/>
    <col min="3" max="3" width="7.7109375" style="162" customWidth="1"/>
    <col min="4" max="4" width="4.7109375" style="5" customWidth="1"/>
    <col min="5" max="5" width="3.8515625" style="5" customWidth="1"/>
    <col min="6" max="6" width="20.57421875" style="5" customWidth="1"/>
    <col min="7" max="7" width="2.57421875" style="4" customWidth="1"/>
    <col min="8" max="8" width="20.7109375" style="5" customWidth="1"/>
    <col min="9" max="9" width="4.7109375" style="4" customWidth="1"/>
    <col min="10" max="10" width="4.421875" style="5" customWidth="1"/>
    <col min="11" max="11" width="3.8515625" style="4" customWidth="1"/>
    <col min="12" max="12" width="7.57421875" style="4" customWidth="1"/>
    <col min="13" max="13" width="7.00390625" style="4" customWidth="1"/>
    <col min="14" max="16384" width="11.421875" style="4" customWidth="1"/>
  </cols>
  <sheetData>
    <row r="1" spans="2:13" s="1" customFormat="1" ht="12.75">
      <c r="B1" s="109" t="s">
        <v>0</v>
      </c>
      <c r="C1" s="110" t="s">
        <v>1</v>
      </c>
      <c r="D1" s="111" t="s">
        <v>2</v>
      </c>
      <c r="E1" s="112"/>
      <c r="F1" s="4"/>
      <c r="H1" s="113" t="s">
        <v>3</v>
      </c>
      <c r="I1" s="110" t="s">
        <v>1</v>
      </c>
      <c r="J1" s="111" t="s">
        <v>2</v>
      </c>
      <c r="K1" s="112"/>
      <c r="L1" s="179" t="s">
        <v>34</v>
      </c>
      <c r="M1" s="180"/>
    </row>
    <row r="2" spans="2:13" ht="12.75">
      <c r="B2" s="3" t="s">
        <v>66</v>
      </c>
      <c r="C2" s="114">
        <f>L15+M23+L29+M38</f>
        <v>0</v>
      </c>
      <c r="D2" s="115">
        <f>SUM(I15,K23,I29,K38)</f>
        <v>1</v>
      </c>
      <c r="E2" s="115">
        <f>SUM(K15,I23,K29,I38)</f>
        <v>2</v>
      </c>
      <c r="F2" s="4"/>
      <c r="H2" s="116" t="s">
        <v>59</v>
      </c>
      <c r="I2" s="115">
        <f>L17+L31+M40</f>
        <v>0</v>
      </c>
      <c r="J2" s="117">
        <f>SUM(I17,I31,K40)</f>
        <v>0</v>
      </c>
      <c r="K2" s="117">
        <f>SUM(K17,K31,I40)</f>
        <v>0</v>
      </c>
      <c r="L2" s="4" t="s">
        <v>35</v>
      </c>
      <c r="M2" s="5" t="s">
        <v>36</v>
      </c>
    </row>
    <row r="3" spans="1:13" ht="12.75">
      <c r="A3" s="118"/>
      <c r="B3" s="3" t="s">
        <v>67</v>
      </c>
      <c r="C3" s="114">
        <f>M15+M24+L33+L42</f>
        <v>3</v>
      </c>
      <c r="D3" s="115">
        <f>SUM(K15,K24,I33,I42)</f>
        <v>2</v>
      </c>
      <c r="E3" s="115">
        <f>SUM(I15,I24,K33,K42)</f>
        <v>1</v>
      </c>
      <c r="F3" s="4"/>
      <c r="H3" s="116" t="s">
        <v>60</v>
      </c>
      <c r="I3" s="115">
        <f>M17+M26+L35</f>
        <v>0</v>
      </c>
      <c r="J3" s="117">
        <f>SUM(K17,K26,I35,)</f>
        <v>0</v>
      </c>
      <c r="K3" s="117">
        <f>SUM(I17,I26,K35)</f>
        <v>0</v>
      </c>
      <c r="L3" s="4" t="s">
        <v>4</v>
      </c>
      <c r="M3" s="119">
        <v>0.010416666666666666</v>
      </c>
    </row>
    <row r="4" spans="2:11" ht="12.75">
      <c r="B4" s="3" t="s">
        <v>68</v>
      </c>
      <c r="C4" s="114">
        <f>L19+L24+M29+M37</f>
        <v>0</v>
      </c>
      <c r="D4" s="115">
        <f>SUM(I19,I24,K37,K29)</f>
        <v>0</v>
      </c>
      <c r="E4" s="115">
        <f>SUM(K19,K24,I37,I29)</f>
        <v>0</v>
      </c>
      <c r="F4" s="4"/>
      <c r="H4" s="116" t="s">
        <v>61</v>
      </c>
      <c r="I4" s="115">
        <f>L21+L26+M31</f>
        <v>0</v>
      </c>
      <c r="J4" s="117">
        <f>SUM(I21,I26,K31)</f>
        <v>0</v>
      </c>
      <c r="K4" s="117">
        <f>SUM(K21,K26,I31)</f>
        <v>0</v>
      </c>
    </row>
    <row r="5" spans="2:13" ht="12.75">
      <c r="B5" s="3" t="s">
        <v>69</v>
      </c>
      <c r="C5" s="114">
        <f>M19+L28+M33+L38</f>
        <v>0</v>
      </c>
      <c r="D5" s="115">
        <f>SUM(K19,I28,K33,I38)</f>
        <v>0</v>
      </c>
      <c r="E5" s="115">
        <f>SUM(I19,K28,I33,K38)</f>
        <v>0</v>
      </c>
      <c r="F5" s="4"/>
      <c r="H5" s="116" t="s">
        <v>62</v>
      </c>
      <c r="I5" s="115">
        <f>M21+M35+L40</f>
        <v>0</v>
      </c>
      <c r="J5" s="117">
        <f>SUM(K21,K35,I40)</f>
        <v>0</v>
      </c>
      <c r="K5" s="117">
        <f>SUM(I21,I35,K40)</f>
        <v>0</v>
      </c>
      <c r="L5" s="4" t="s">
        <v>5</v>
      </c>
      <c r="M5" s="120">
        <v>0.003472222222222222</v>
      </c>
    </row>
    <row r="6" spans="2:13" ht="12.75">
      <c r="B6" s="3" t="s">
        <v>70</v>
      </c>
      <c r="C6" s="114">
        <f>L23+L37+M42+M28</f>
        <v>0</v>
      </c>
      <c r="D6" s="115">
        <f>SUM(I23,K28,I37,K42)</f>
        <v>0</v>
      </c>
      <c r="E6" s="115">
        <f>SUM(K23,I28,K37,I42)</f>
        <v>0</v>
      </c>
      <c r="F6" s="4"/>
      <c r="G6" s="121"/>
      <c r="H6" s="122"/>
      <c r="I6" s="123"/>
      <c r="J6" s="121"/>
      <c r="K6" s="121"/>
      <c r="L6" s="4" t="s">
        <v>83</v>
      </c>
      <c r="M6" s="6"/>
    </row>
    <row r="7" ht="12.75"/>
    <row r="8" spans="2:11" ht="12.75">
      <c r="B8" s="109" t="s">
        <v>6</v>
      </c>
      <c r="C8" s="110" t="s">
        <v>1</v>
      </c>
      <c r="D8" s="111" t="s">
        <v>2</v>
      </c>
      <c r="E8" s="112"/>
      <c r="H8" s="113" t="s">
        <v>7</v>
      </c>
      <c r="I8" s="110" t="s">
        <v>1</v>
      </c>
      <c r="J8" s="111" t="s">
        <v>2</v>
      </c>
      <c r="K8" s="112"/>
    </row>
    <row r="9" spans="2:11" ht="12.75">
      <c r="B9" s="3" t="s">
        <v>71</v>
      </c>
      <c r="C9" s="114">
        <f>L16+L30+M39</f>
        <v>0</v>
      </c>
      <c r="D9" s="115">
        <f>SUM(I16,I30,K39)</f>
        <v>1</v>
      </c>
      <c r="E9" s="115">
        <f>SUM(K16,K30,I39)</f>
        <v>3</v>
      </c>
      <c r="H9" s="116" t="s">
        <v>63</v>
      </c>
      <c r="I9" s="115">
        <f>L18++L32+M41</f>
        <v>0</v>
      </c>
      <c r="J9" s="124">
        <f>SUM(I18,I32,K41)</f>
        <v>0</v>
      </c>
      <c r="K9" s="124">
        <f>SUM(K18,K32,I41)</f>
        <v>0</v>
      </c>
    </row>
    <row r="10" spans="2:11" ht="12.75">
      <c r="B10" s="3" t="s">
        <v>72</v>
      </c>
      <c r="C10" s="114">
        <f>M16+M25+L34</f>
        <v>3</v>
      </c>
      <c r="D10" s="115">
        <f>SUM(K16,K25,I34)</f>
        <v>3</v>
      </c>
      <c r="E10" s="115">
        <f>SUM(I16,I25,K34)</f>
        <v>1</v>
      </c>
      <c r="H10" s="116" t="s">
        <v>64</v>
      </c>
      <c r="I10" s="115">
        <f>M18+M27+L36</f>
        <v>0</v>
      </c>
      <c r="J10" s="124">
        <f>SUM(K18,K27,I36)</f>
        <v>0</v>
      </c>
      <c r="K10" s="124">
        <f>SUM(I18,I27,K36)</f>
        <v>0</v>
      </c>
    </row>
    <row r="11" spans="2:11" ht="12.75">
      <c r="B11" s="3" t="s">
        <v>73</v>
      </c>
      <c r="C11" s="114">
        <f>L20+L25+M30</f>
        <v>0</v>
      </c>
      <c r="D11" s="115">
        <f>SUM(I20,I25,K30)</f>
        <v>0</v>
      </c>
      <c r="E11" s="115">
        <f>SUM(K20,K25,I30)</f>
        <v>0</v>
      </c>
      <c r="H11" s="116" t="s">
        <v>65</v>
      </c>
      <c r="I11" s="115">
        <f>L22+L27+M32</f>
        <v>0</v>
      </c>
      <c r="J11" s="124">
        <f>SUM(I22,I27,K32)</f>
        <v>0</v>
      </c>
      <c r="K11" s="124">
        <f>SUM(K22,K27,I32)</f>
        <v>0</v>
      </c>
    </row>
    <row r="12" spans="2:11" ht="12.75">
      <c r="B12" s="3" t="s">
        <v>74</v>
      </c>
      <c r="C12" s="114">
        <f>M20+M34+L39</f>
        <v>0</v>
      </c>
      <c r="D12" s="115">
        <f>SUM(K20,K34,I39)</f>
        <v>0</v>
      </c>
      <c r="E12" s="115">
        <f>SUM(I20,I34,K39)</f>
        <v>0</v>
      </c>
      <c r="H12" s="116" t="s">
        <v>84</v>
      </c>
      <c r="I12" s="115">
        <f>M22+M36+L41</f>
        <v>0</v>
      </c>
      <c r="J12" s="124">
        <f>SUM(K22,K36,I41)</f>
        <v>0</v>
      </c>
      <c r="K12" s="124">
        <f>SUM(I22,I36,K41)</f>
        <v>0</v>
      </c>
    </row>
    <row r="13" spans="2:11" s="121" customFormat="1" ht="12.75">
      <c r="B13" s="122"/>
      <c r="C13" s="125"/>
      <c r="D13" s="123"/>
      <c r="E13" s="123"/>
      <c r="F13" s="123"/>
      <c r="H13" s="122"/>
      <c r="I13" s="123"/>
      <c r="J13" s="126"/>
      <c r="K13" s="126"/>
    </row>
    <row r="14" spans="1:13" s="133" customFormat="1" ht="26.25">
      <c r="A14" s="127" t="s">
        <v>8</v>
      </c>
      <c r="B14" s="127" t="s">
        <v>9</v>
      </c>
      <c r="C14" s="128" t="s">
        <v>10</v>
      </c>
      <c r="D14" s="129" t="s">
        <v>11</v>
      </c>
      <c r="E14" s="129"/>
      <c r="F14" s="130" t="s">
        <v>12</v>
      </c>
      <c r="G14" s="130"/>
      <c r="H14" s="130"/>
      <c r="I14" s="131" t="s">
        <v>13</v>
      </c>
      <c r="J14" s="132"/>
      <c r="K14" s="132"/>
      <c r="L14" s="133" t="s">
        <v>85</v>
      </c>
      <c r="M14" s="133" t="s">
        <v>86</v>
      </c>
    </row>
    <row r="15" spans="1:13" s="141" customFormat="1" ht="19.5" customHeight="1">
      <c r="A15" s="134">
        <v>0.4166666666666667</v>
      </c>
      <c r="B15" s="135">
        <v>1</v>
      </c>
      <c r="C15" s="136" t="s">
        <v>14</v>
      </c>
      <c r="D15" s="137" t="s">
        <v>15</v>
      </c>
      <c r="E15" s="137"/>
      <c r="F15" s="138" t="str">
        <f>B2</f>
        <v>M01</v>
      </c>
      <c r="G15" s="137" t="s">
        <v>16</v>
      </c>
      <c r="H15" s="139" t="str">
        <f>B3</f>
        <v>M02</v>
      </c>
      <c r="I15" s="140">
        <v>1</v>
      </c>
      <c r="J15" s="137" t="s">
        <v>17</v>
      </c>
      <c r="K15" s="140">
        <v>2</v>
      </c>
      <c r="L15" s="141">
        <f aca="true" t="shared" si="0" ref="L15:L42">IF(I15=" ",0,IF(I15&lt;K15,0,IF(I15&gt;K15,3,1)))</f>
        <v>0</v>
      </c>
      <c r="M15" s="141">
        <f aca="true" t="shared" si="1" ref="M15:M42">IF(K15=" ",0,IF(I15&lt;K15,3,IF(I15&gt;K15,0,1)))</f>
        <v>3</v>
      </c>
    </row>
    <row r="16" spans="1:13" s="141" customFormat="1" ht="19.5" customHeight="1">
      <c r="A16" s="134">
        <f>A15</f>
        <v>0.4166666666666667</v>
      </c>
      <c r="B16" s="135">
        <v>2</v>
      </c>
      <c r="C16" s="136" t="s">
        <v>18</v>
      </c>
      <c r="D16" s="137" t="s">
        <v>19</v>
      </c>
      <c r="E16" s="137"/>
      <c r="F16" s="138" t="str">
        <f>B9</f>
        <v>M06</v>
      </c>
      <c r="G16" s="137" t="s">
        <v>16</v>
      </c>
      <c r="H16" s="139" t="str">
        <f>B10</f>
        <v>M07</v>
      </c>
      <c r="I16" s="140">
        <v>1</v>
      </c>
      <c r="J16" s="137" t="s">
        <v>17</v>
      </c>
      <c r="K16" s="140">
        <v>3</v>
      </c>
      <c r="L16" s="141">
        <f t="shared" si="0"/>
        <v>0</v>
      </c>
      <c r="M16" s="141">
        <f t="shared" si="1"/>
        <v>3</v>
      </c>
    </row>
    <row r="17" spans="1:13" s="141" customFormat="1" ht="19.5" customHeight="1">
      <c r="A17" s="142">
        <f>A16+$M$3</f>
        <v>0.42708333333333337</v>
      </c>
      <c r="B17" s="143">
        <v>3</v>
      </c>
      <c r="C17" s="144" t="s">
        <v>14</v>
      </c>
      <c r="D17" s="145" t="s">
        <v>20</v>
      </c>
      <c r="E17" s="145"/>
      <c r="F17" s="146" t="str">
        <f>H2</f>
        <v>M10</v>
      </c>
      <c r="G17" s="145" t="s">
        <v>16</v>
      </c>
      <c r="H17" s="147" t="str">
        <f>H3</f>
        <v>M11</v>
      </c>
      <c r="I17" s="148" t="s">
        <v>87</v>
      </c>
      <c r="J17" s="145" t="s">
        <v>17</v>
      </c>
      <c r="K17" s="148" t="s">
        <v>87</v>
      </c>
      <c r="L17" s="141">
        <f t="shared" si="0"/>
        <v>0</v>
      </c>
      <c r="M17" s="141">
        <f t="shared" si="1"/>
        <v>0</v>
      </c>
    </row>
    <row r="18" spans="1:13" s="141" customFormat="1" ht="19.5" customHeight="1">
      <c r="A18" s="142">
        <f>A17</f>
        <v>0.42708333333333337</v>
      </c>
      <c r="B18" s="143">
        <v>4</v>
      </c>
      <c r="C18" s="144" t="s">
        <v>18</v>
      </c>
      <c r="D18" s="145" t="s">
        <v>21</v>
      </c>
      <c r="E18" s="145"/>
      <c r="F18" s="146" t="str">
        <f>H9</f>
        <v>M14</v>
      </c>
      <c r="G18" s="145" t="s">
        <v>16</v>
      </c>
      <c r="H18" s="147" t="str">
        <f>H10</f>
        <v>M15</v>
      </c>
      <c r="I18" s="148" t="s">
        <v>87</v>
      </c>
      <c r="J18" s="145" t="s">
        <v>17</v>
      </c>
      <c r="K18" s="148" t="s">
        <v>87</v>
      </c>
      <c r="L18" s="141">
        <f t="shared" si="0"/>
        <v>0</v>
      </c>
      <c r="M18" s="141">
        <f t="shared" si="1"/>
        <v>0</v>
      </c>
    </row>
    <row r="19" spans="1:13" s="141" customFormat="1" ht="19.5" customHeight="1">
      <c r="A19" s="134">
        <f>A18+$M$3</f>
        <v>0.43750000000000006</v>
      </c>
      <c r="B19" s="135">
        <v>5</v>
      </c>
      <c r="C19" s="136" t="s">
        <v>14</v>
      </c>
      <c r="D19" s="137" t="s">
        <v>15</v>
      </c>
      <c r="E19" s="137"/>
      <c r="F19" s="138" t="str">
        <f>B4</f>
        <v>M03</v>
      </c>
      <c r="G19" s="137" t="s">
        <v>16</v>
      </c>
      <c r="H19" s="139" t="str">
        <f>B5</f>
        <v>M04</v>
      </c>
      <c r="I19" s="140" t="s">
        <v>87</v>
      </c>
      <c r="J19" s="137" t="s">
        <v>17</v>
      </c>
      <c r="K19" s="140" t="s">
        <v>87</v>
      </c>
      <c r="L19" s="141">
        <f t="shared" si="0"/>
        <v>0</v>
      </c>
      <c r="M19" s="141">
        <f t="shared" si="1"/>
        <v>0</v>
      </c>
    </row>
    <row r="20" spans="1:13" s="141" customFormat="1" ht="19.5" customHeight="1">
      <c r="A20" s="134">
        <f>A19</f>
        <v>0.43750000000000006</v>
      </c>
      <c r="B20" s="135">
        <v>6</v>
      </c>
      <c r="C20" s="136" t="s">
        <v>18</v>
      </c>
      <c r="D20" s="137" t="s">
        <v>19</v>
      </c>
      <c r="E20" s="137"/>
      <c r="F20" s="138" t="str">
        <f>B11</f>
        <v>M08</v>
      </c>
      <c r="G20" s="137" t="s">
        <v>16</v>
      </c>
      <c r="H20" s="139" t="str">
        <f>B12</f>
        <v>M09</v>
      </c>
      <c r="I20" s="140" t="s">
        <v>87</v>
      </c>
      <c r="J20" s="137" t="s">
        <v>17</v>
      </c>
      <c r="K20" s="140" t="s">
        <v>87</v>
      </c>
      <c r="L20" s="141">
        <f t="shared" si="0"/>
        <v>0</v>
      </c>
      <c r="M20" s="141">
        <f t="shared" si="1"/>
        <v>0</v>
      </c>
    </row>
    <row r="21" spans="1:13" s="141" customFormat="1" ht="19.5" customHeight="1">
      <c r="A21" s="142">
        <f>A20+$M$3</f>
        <v>0.44791666666666674</v>
      </c>
      <c r="B21" s="143">
        <v>7</v>
      </c>
      <c r="C21" s="144" t="s">
        <v>14</v>
      </c>
      <c r="D21" s="145" t="s">
        <v>20</v>
      </c>
      <c r="E21" s="145"/>
      <c r="F21" s="146" t="str">
        <f>H4</f>
        <v>M12</v>
      </c>
      <c r="G21" s="145" t="s">
        <v>16</v>
      </c>
      <c r="H21" s="147" t="str">
        <f>H5</f>
        <v>M13</v>
      </c>
      <c r="I21" s="148" t="s">
        <v>87</v>
      </c>
      <c r="J21" s="145" t="s">
        <v>17</v>
      </c>
      <c r="K21" s="148" t="s">
        <v>87</v>
      </c>
      <c r="L21" s="141">
        <f t="shared" si="0"/>
        <v>0</v>
      </c>
      <c r="M21" s="141">
        <f t="shared" si="1"/>
        <v>0</v>
      </c>
    </row>
    <row r="22" spans="1:13" s="141" customFormat="1" ht="19.5" customHeight="1">
      <c r="A22" s="142">
        <f>A21</f>
        <v>0.44791666666666674</v>
      </c>
      <c r="B22" s="143">
        <v>8</v>
      </c>
      <c r="C22" s="144" t="s">
        <v>18</v>
      </c>
      <c r="D22" s="145" t="s">
        <v>21</v>
      </c>
      <c r="E22" s="145"/>
      <c r="F22" s="146" t="str">
        <f>H11</f>
        <v>M16</v>
      </c>
      <c r="G22" s="145" t="s">
        <v>16</v>
      </c>
      <c r="H22" s="147" t="str">
        <f>H12</f>
        <v>M17</v>
      </c>
      <c r="I22" s="148" t="s">
        <v>87</v>
      </c>
      <c r="J22" s="145" t="s">
        <v>17</v>
      </c>
      <c r="K22" s="148" t="s">
        <v>87</v>
      </c>
      <c r="L22" s="141">
        <f t="shared" si="0"/>
        <v>0</v>
      </c>
      <c r="M22" s="141">
        <f t="shared" si="1"/>
        <v>0</v>
      </c>
    </row>
    <row r="23" spans="1:13" s="141" customFormat="1" ht="19.5" customHeight="1">
      <c r="A23" s="134">
        <f>A22+$M$3</f>
        <v>0.4583333333333334</v>
      </c>
      <c r="B23" s="135">
        <v>9</v>
      </c>
      <c r="C23" s="136" t="s">
        <v>14</v>
      </c>
      <c r="D23" s="137" t="s">
        <v>15</v>
      </c>
      <c r="E23" s="137"/>
      <c r="F23" s="138" t="str">
        <f>B6</f>
        <v>M05</v>
      </c>
      <c r="G23" s="137" t="s">
        <v>16</v>
      </c>
      <c r="H23" s="139" t="str">
        <f>B2</f>
        <v>M01</v>
      </c>
      <c r="I23" s="140" t="s">
        <v>87</v>
      </c>
      <c r="J23" s="137" t="s">
        <v>17</v>
      </c>
      <c r="K23" s="140" t="s">
        <v>87</v>
      </c>
      <c r="L23" s="141">
        <f t="shared" si="0"/>
        <v>0</v>
      </c>
      <c r="M23" s="141">
        <f t="shared" si="1"/>
        <v>0</v>
      </c>
    </row>
    <row r="24" spans="1:13" s="141" customFormat="1" ht="19.5" customHeight="1">
      <c r="A24" s="134">
        <f>A23</f>
        <v>0.4583333333333334</v>
      </c>
      <c r="B24" s="135">
        <v>10</v>
      </c>
      <c r="C24" s="136" t="s">
        <v>18</v>
      </c>
      <c r="D24" s="137" t="s">
        <v>15</v>
      </c>
      <c r="E24" s="137"/>
      <c r="F24" s="138" t="str">
        <f>B4</f>
        <v>M03</v>
      </c>
      <c r="G24" s="137" t="s">
        <v>16</v>
      </c>
      <c r="H24" s="139" t="str">
        <f>B3</f>
        <v>M02</v>
      </c>
      <c r="I24" s="140" t="s">
        <v>87</v>
      </c>
      <c r="J24" s="137" t="s">
        <v>17</v>
      </c>
      <c r="K24" s="140" t="s">
        <v>87</v>
      </c>
      <c r="L24" s="141">
        <f t="shared" si="0"/>
        <v>0</v>
      </c>
      <c r="M24" s="141">
        <f t="shared" si="1"/>
        <v>0</v>
      </c>
    </row>
    <row r="25" spans="1:13" s="141" customFormat="1" ht="19.5" customHeight="1">
      <c r="A25" s="142">
        <f>A24+$M$3</f>
        <v>0.4687500000000001</v>
      </c>
      <c r="B25" s="143">
        <v>11</v>
      </c>
      <c r="C25" s="144" t="s">
        <v>14</v>
      </c>
      <c r="D25" s="145" t="s">
        <v>19</v>
      </c>
      <c r="E25" s="145"/>
      <c r="F25" s="146" t="str">
        <f>B11</f>
        <v>M08</v>
      </c>
      <c r="G25" s="145" t="s">
        <v>16</v>
      </c>
      <c r="H25" s="147" t="str">
        <f>B10</f>
        <v>M07</v>
      </c>
      <c r="I25" s="148" t="s">
        <v>87</v>
      </c>
      <c r="J25" s="145" t="s">
        <v>17</v>
      </c>
      <c r="K25" s="148" t="s">
        <v>87</v>
      </c>
      <c r="L25" s="141">
        <f t="shared" si="0"/>
        <v>0</v>
      </c>
      <c r="M25" s="141">
        <f t="shared" si="1"/>
        <v>0</v>
      </c>
    </row>
    <row r="26" spans="1:13" s="141" customFormat="1" ht="19.5" customHeight="1">
      <c r="A26" s="142">
        <f>A25</f>
        <v>0.4687500000000001</v>
      </c>
      <c r="B26" s="143">
        <v>12</v>
      </c>
      <c r="C26" s="144" t="s">
        <v>18</v>
      </c>
      <c r="D26" s="145" t="s">
        <v>20</v>
      </c>
      <c r="E26" s="145"/>
      <c r="F26" s="146" t="str">
        <f>H4</f>
        <v>M12</v>
      </c>
      <c r="G26" s="145" t="s">
        <v>16</v>
      </c>
      <c r="H26" s="147" t="str">
        <f>H3</f>
        <v>M11</v>
      </c>
      <c r="I26" s="148" t="s">
        <v>87</v>
      </c>
      <c r="J26" s="145" t="s">
        <v>17</v>
      </c>
      <c r="K26" s="148" t="s">
        <v>87</v>
      </c>
      <c r="L26" s="141">
        <f t="shared" si="0"/>
        <v>0</v>
      </c>
      <c r="M26" s="141">
        <f t="shared" si="1"/>
        <v>0</v>
      </c>
    </row>
    <row r="27" spans="1:13" s="141" customFormat="1" ht="19.5" customHeight="1">
      <c r="A27" s="134">
        <f>A26+$M$3</f>
        <v>0.4791666666666668</v>
      </c>
      <c r="B27" s="135">
        <v>13</v>
      </c>
      <c r="C27" s="136" t="s">
        <v>14</v>
      </c>
      <c r="D27" s="137" t="s">
        <v>21</v>
      </c>
      <c r="E27" s="137"/>
      <c r="F27" s="138" t="str">
        <f>H11</f>
        <v>M16</v>
      </c>
      <c r="G27" s="137" t="s">
        <v>16</v>
      </c>
      <c r="H27" s="139" t="str">
        <f>H10</f>
        <v>M15</v>
      </c>
      <c r="I27" s="140" t="s">
        <v>87</v>
      </c>
      <c r="J27" s="137" t="s">
        <v>17</v>
      </c>
      <c r="K27" s="140" t="s">
        <v>87</v>
      </c>
      <c r="L27" s="141">
        <f t="shared" si="0"/>
        <v>0</v>
      </c>
      <c r="M27" s="141">
        <f t="shared" si="1"/>
        <v>0</v>
      </c>
    </row>
    <row r="28" spans="1:13" s="141" customFormat="1" ht="19.5" customHeight="1">
      <c r="A28" s="134">
        <f>A27</f>
        <v>0.4791666666666668</v>
      </c>
      <c r="B28" s="135">
        <v>14</v>
      </c>
      <c r="C28" s="136" t="s">
        <v>18</v>
      </c>
      <c r="D28" s="137" t="s">
        <v>15</v>
      </c>
      <c r="E28" s="137"/>
      <c r="F28" s="138" t="str">
        <f>B5</f>
        <v>M04</v>
      </c>
      <c r="G28" s="137" t="s">
        <v>16</v>
      </c>
      <c r="H28" s="139" t="str">
        <f>B6</f>
        <v>M05</v>
      </c>
      <c r="I28" s="140" t="s">
        <v>87</v>
      </c>
      <c r="J28" s="137" t="s">
        <v>17</v>
      </c>
      <c r="K28" s="140" t="s">
        <v>87</v>
      </c>
      <c r="L28" s="141">
        <f t="shared" si="0"/>
        <v>0</v>
      </c>
      <c r="M28" s="141">
        <f t="shared" si="1"/>
        <v>0</v>
      </c>
    </row>
    <row r="29" spans="1:13" s="141" customFormat="1" ht="19.5" customHeight="1">
      <c r="A29" s="142">
        <f>A28+$M$3</f>
        <v>0.4895833333333335</v>
      </c>
      <c r="B29" s="143">
        <v>15</v>
      </c>
      <c r="C29" s="144" t="s">
        <v>14</v>
      </c>
      <c r="D29" s="145" t="s">
        <v>15</v>
      </c>
      <c r="E29" s="145"/>
      <c r="F29" s="146" t="str">
        <f>B2</f>
        <v>M01</v>
      </c>
      <c r="G29" s="145" t="s">
        <v>16</v>
      </c>
      <c r="H29" s="147" t="str">
        <f>B4</f>
        <v>M03</v>
      </c>
      <c r="I29" s="148" t="s">
        <v>87</v>
      </c>
      <c r="J29" s="145" t="s">
        <v>17</v>
      </c>
      <c r="K29" s="148" t="s">
        <v>87</v>
      </c>
      <c r="L29" s="141">
        <f t="shared" si="0"/>
        <v>0</v>
      </c>
      <c r="M29" s="141">
        <f t="shared" si="1"/>
        <v>0</v>
      </c>
    </row>
    <row r="30" spans="1:13" s="141" customFormat="1" ht="19.5" customHeight="1">
      <c r="A30" s="142">
        <f>A29</f>
        <v>0.4895833333333335</v>
      </c>
      <c r="B30" s="143">
        <v>16</v>
      </c>
      <c r="C30" s="144" t="s">
        <v>18</v>
      </c>
      <c r="D30" s="145" t="s">
        <v>19</v>
      </c>
      <c r="E30" s="145"/>
      <c r="F30" s="146" t="str">
        <f>B9</f>
        <v>M06</v>
      </c>
      <c r="G30" s="145" t="s">
        <v>16</v>
      </c>
      <c r="H30" s="147" t="str">
        <f>B11</f>
        <v>M08</v>
      </c>
      <c r="I30" s="148" t="s">
        <v>87</v>
      </c>
      <c r="J30" s="145" t="s">
        <v>17</v>
      </c>
      <c r="K30" s="148" t="s">
        <v>87</v>
      </c>
      <c r="L30" s="141">
        <f t="shared" si="0"/>
        <v>0</v>
      </c>
      <c r="M30" s="141">
        <f t="shared" si="1"/>
        <v>0</v>
      </c>
    </row>
    <row r="31" spans="1:13" s="141" customFormat="1" ht="19.5" customHeight="1">
      <c r="A31" s="134">
        <f>A30+$M$3</f>
        <v>0.5000000000000001</v>
      </c>
      <c r="B31" s="135">
        <v>17</v>
      </c>
      <c r="C31" s="136" t="s">
        <v>14</v>
      </c>
      <c r="D31" s="137" t="s">
        <v>20</v>
      </c>
      <c r="E31" s="137"/>
      <c r="F31" s="138" t="str">
        <f>H2</f>
        <v>M10</v>
      </c>
      <c r="G31" s="137" t="s">
        <v>16</v>
      </c>
      <c r="H31" s="139" t="str">
        <f>H4</f>
        <v>M12</v>
      </c>
      <c r="I31" s="140" t="s">
        <v>87</v>
      </c>
      <c r="J31" s="137" t="s">
        <v>17</v>
      </c>
      <c r="K31" s="140" t="s">
        <v>87</v>
      </c>
      <c r="L31" s="141">
        <f t="shared" si="0"/>
        <v>0</v>
      </c>
      <c r="M31" s="141">
        <f t="shared" si="1"/>
        <v>0</v>
      </c>
    </row>
    <row r="32" spans="1:13" s="141" customFormat="1" ht="19.5" customHeight="1">
      <c r="A32" s="134">
        <f>A31</f>
        <v>0.5000000000000001</v>
      </c>
      <c r="B32" s="135">
        <v>18</v>
      </c>
      <c r="C32" s="136" t="s">
        <v>18</v>
      </c>
      <c r="D32" s="137" t="s">
        <v>21</v>
      </c>
      <c r="E32" s="137"/>
      <c r="F32" s="138" t="str">
        <f>H9</f>
        <v>M14</v>
      </c>
      <c r="G32" s="137" t="s">
        <v>16</v>
      </c>
      <c r="H32" s="139" t="str">
        <f>H11</f>
        <v>M16</v>
      </c>
      <c r="I32" s="140" t="s">
        <v>87</v>
      </c>
      <c r="J32" s="137" t="s">
        <v>17</v>
      </c>
      <c r="K32" s="140" t="s">
        <v>87</v>
      </c>
      <c r="L32" s="141">
        <f t="shared" si="0"/>
        <v>0</v>
      </c>
      <c r="M32" s="141">
        <f t="shared" si="1"/>
        <v>0</v>
      </c>
    </row>
    <row r="33" spans="1:13" s="141" customFormat="1" ht="19.5" customHeight="1">
      <c r="A33" s="142">
        <f>A32+$M$3</f>
        <v>0.5104166666666667</v>
      </c>
      <c r="B33" s="143">
        <v>19</v>
      </c>
      <c r="C33" s="144" t="s">
        <v>14</v>
      </c>
      <c r="D33" s="145" t="s">
        <v>15</v>
      </c>
      <c r="E33" s="145"/>
      <c r="F33" s="146" t="str">
        <f>B3</f>
        <v>M02</v>
      </c>
      <c r="G33" s="145" t="s">
        <v>16</v>
      </c>
      <c r="H33" s="147" t="str">
        <f>B5</f>
        <v>M04</v>
      </c>
      <c r="I33" s="148" t="s">
        <v>87</v>
      </c>
      <c r="J33" s="145" t="s">
        <v>17</v>
      </c>
      <c r="K33" s="148" t="s">
        <v>87</v>
      </c>
      <c r="L33" s="141">
        <f t="shared" si="0"/>
        <v>0</v>
      </c>
      <c r="M33" s="141">
        <f t="shared" si="1"/>
        <v>0</v>
      </c>
    </row>
    <row r="34" spans="1:13" s="141" customFormat="1" ht="19.5" customHeight="1">
      <c r="A34" s="142">
        <f>A33</f>
        <v>0.5104166666666667</v>
      </c>
      <c r="B34" s="143">
        <v>20</v>
      </c>
      <c r="C34" s="144" t="s">
        <v>18</v>
      </c>
      <c r="D34" s="145" t="s">
        <v>19</v>
      </c>
      <c r="E34" s="145"/>
      <c r="F34" s="146" t="str">
        <f>B10</f>
        <v>M07</v>
      </c>
      <c r="G34" s="145" t="s">
        <v>16</v>
      </c>
      <c r="H34" s="147" t="str">
        <f>B12</f>
        <v>M09</v>
      </c>
      <c r="I34" s="148" t="s">
        <v>87</v>
      </c>
      <c r="J34" s="145" t="s">
        <v>17</v>
      </c>
      <c r="K34" s="148" t="s">
        <v>87</v>
      </c>
      <c r="L34" s="141">
        <f t="shared" si="0"/>
        <v>0</v>
      </c>
      <c r="M34" s="141">
        <f t="shared" si="1"/>
        <v>0</v>
      </c>
    </row>
    <row r="35" spans="1:13" s="141" customFormat="1" ht="19.5" customHeight="1">
      <c r="A35" s="134">
        <f>A34+$M$3</f>
        <v>0.5208333333333334</v>
      </c>
      <c r="B35" s="135">
        <v>21</v>
      </c>
      <c r="C35" s="136" t="s">
        <v>14</v>
      </c>
      <c r="D35" s="137" t="s">
        <v>20</v>
      </c>
      <c r="E35" s="137"/>
      <c r="F35" s="138" t="str">
        <f>H3</f>
        <v>M11</v>
      </c>
      <c r="G35" s="137" t="s">
        <v>16</v>
      </c>
      <c r="H35" s="139" t="str">
        <f>H5</f>
        <v>M13</v>
      </c>
      <c r="I35" s="140" t="s">
        <v>87</v>
      </c>
      <c r="J35" s="137" t="s">
        <v>17</v>
      </c>
      <c r="K35" s="140" t="s">
        <v>87</v>
      </c>
      <c r="L35" s="141">
        <f t="shared" si="0"/>
        <v>0</v>
      </c>
      <c r="M35" s="141">
        <f t="shared" si="1"/>
        <v>0</v>
      </c>
    </row>
    <row r="36" spans="1:13" s="141" customFormat="1" ht="19.5" customHeight="1">
      <c r="A36" s="134">
        <f>A35</f>
        <v>0.5208333333333334</v>
      </c>
      <c r="B36" s="135">
        <v>22</v>
      </c>
      <c r="C36" s="136" t="s">
        <v>18</v>
      </c>
      <c r="D36" s="137" t="s">
        <v>21</v>
      </c>
      <c r="E36" s="137"/>
      <c r="F36" s="138" t="str">
        <f>H10</f>
        <v>M15</v>
      </c>
      <c r="G36" s="137" t="s">
        <v>16</v>
      </c>
      <c r="H36" s="139" t="str">
        <f>H12</f>
        <v>M17</v>
      </c>
      <c r="I36" s="140" t="s">
        <v>87</v>
      </c>
      <c r="J36" s="137" t="s">
        <v>17</v>
      </c>
      <c r="K36" s="140" t="s">
        <v>87</v>
      </c>
      <c r="L36" s="141">
        <f t="shared" si="0"/>
        <v>0</v>
      </c>
      <c r="M36" s="141">
        <f t="shared" si="1"/>
        <v>0</v>
      </c>
    </row>
    <row r="37" spans="1:13" s="141" customFormat="1" ht="19.5" customHeight="1">
      <c r="A37" s="142">
        <f>A36+$M$3</f>
        <v>0.53125</v>
      </c>
      <c r="B37" s="143">
        <v>23</v>
      </c>
      <c r="C37" s="144" t="s">
        <v>14</v>
      </c>
      <c r="D37" s="145" t="s">
        <v>15</v>
      </c>
      <c r="E37" s="145"/>
      <c r="F37" s="146" t="str">
        <f>B6</f>
        <v>M05</v>
      </c>
      <c r="G37" s="145" t="s">
        <v>16</v>
      </c>
      <c r="H37" s="147" t="str">
        <f>B4</f>
        <v>M03</v>
      </c>
      <c r="I37" s="148" t="s">
        <v>87</v>
      </c>
      <c r="J37" s="145" t="s">
        <v>17</v>
      </c>
      <c r="K37" s="148" t="s">
        <v>87</v>
      </c>
      <c r="L37" s="141">
        <f t="shared" si="0"/>
        <v>0</v>
      </c>
      <c r="M37" s="141">
        <f t="shared" si="1"/>
        <v>0</v>
      </c>
    </row>
    <row r="38" spans="1:13" s="141" customFormat="1" ht="19.5" customHeight="1">
      <c r="A38" s="142">
        <f>A37</f>
        <v>0.53125</v>
      </c>
      <c r="B38" s="143">
        <v>24</v>
      </c>
      <c r="C38" s="144" t="s">
        <v>18</v>
      </c>
      <c r="D38" s="145" t="s">
        <v>15</v>
      </c>
      <c r="E38" s="145"/>
      <c r="F38" s="146" t="str">
        <f>B5</f>
        <v>M04</v>
      </c>
      <c r="G38" s="145" t="s">
        <v>16</v>
      </c>
      <c r="H38" s="147" t="str">
        <f>B2</f>
        <v>M01</v>
      </c>
      <c r="I38" s="148" t="s">
        <v>87</v>
      </c>
      <c r="J38" s="145" t="s">
        <v>17</v>
      </c>
      <c r="K38" s="148" t="s">
        <v>87</v>
      </c>
      <c r="L38" s="141">
        <f t="shared" si="0"/>
        <v>0</v>
      </c>
      <c r="M38" s="141">
        <f t="shared" si="1"/>
        <v>0</v>
      </c>
    </row>
    <row r="39" spans="1:13" s="141" customFormat="1" ht="19.5" customHeight="1">
      <c r="A39" s="134">
        <f>A38+$M$3</f>
        <v>0.5416666666666666</v>
      </c>
      <c r="B39" s="135">
        <v>25</v>
      </c>
      <c r="C39" s="136" t="s">
        <v>14</v>
      </c>
      <c r="D39" s="137" t="s">
        <v>19</v>
      </c>
      <c r="E39" s="137"/>
      <c r="F39" s="138" t="str">
        <f>B12</f>
        <v>M09</v>
      </c>
      <c r="G39" s="137" t="s">
        <v>16</v>
      </c>
      <c r="H39" s="139" t="str">
        <f>B9</f>
        <v>M06</v>
      </c>
      <c r="I39" s="140" t="s">
        <v>87</v>
      </c>
      <c r="J39" s="137" t="s">
        <v>17</v>
      </c>
      <c r="K39" s="140" t="s">
        <v>87</v>
      </c>
      <c r="L39" s="141">
        <f t="shared" si="0"/>
        <v>0</v>
      </c>
      <c r="M39" s="141">
        <f t="shared" si="1"/>
        <v>0</v>
      </c>
    </row>
    <row r="40" spans="1:13" s="141" customFormat="1" ht="19.5" customHeight="1">
      <c r="A40" s="134">
        <f>A39</f>
        <v>0.5416666666666666</v>
      </c>
      <c r="B40" s="135">
        <v>26</v>
      </c>
      <c r="C40" s="136" t="s">
        <v>18</v>
      </c>
      <c r="D40" s="137" t="s">
        <v>20</v>
      </c>
      <c r="E40" s="137"/>
      <c r="F40" s="138" t="str">
        <f>H5</f>
        <v>M13</v>
      </c>
      <c r="G40" s="137" t="s">
        <v>16</v>
      </c>
      <c r="H40" s="139" t="str">
        <f>H2</f>
        <v>M10</v>
      </c>
      <c r="I40" s="140" t="s">
        <v>87</v>
      </c>
      <c r="J40" s="137" t="s">
        <v>17</v>
      </c>
      <c r="K40" s="140" t="s">
        <v>87</v>
      </c>
      <c r="L40" s="141">
        <f t="shared" si="0"/>
        <v>0</v>
      </c>
      <c r="M40" s="141">
        <f t="shared" si="1"/>
        <v>0</v>
      </c>
    </row>
    <row r="41" spans="1:13" s="141" customFormat="1" ht="19.5" customHeight="1">
      <c r="A41" s="142">
        <f>A40+$M$3</f>
        <v>0.5520833333333333</v>
      </c>
      <c r="B41" s="143">
        <v>27</v>
      </c>
      <c r="C41" s="144" t="s">
        <v>14</v>
      </c>
      <c r="D41" s="145" t="s">
        <v>21</v>
      </c>
      <c r="E41" s="145"/>
      <c r="F41" s="146" t="str">
        <f>H12</f>
        <v>M17</v>
      </c>
      <c r="G41" s="145" t="s">
        <v>16</v>
      </c>
      <c r="H41" s="147" t="str">
        <f>H9</f>
        <v>M14</v>
      </c>
      <c r="I41" s="148" t="s">
        <v>87</v>
      </c>
      <c r="J41" s="145" t="s">
        <v>17</v>
      </c>
      <c r="K41" s="148" t="s">
        <v>87</v>
      </c>
      <c r="L41" s="141">
        <f t="shared" si="0"/>
        <v>0</v>
      </c>
      <c r="M41" s="141">
        <f t="shared" si="1"/>
        <v>0</v>
      </c>
    </row>
    <row r="42" spans="1:13" s="141" customFormat="1" ht="19.5" customHeight="1">
      <c r="A42" s="142">
        <f>A41</f>
        <v>0.5520833333333333</v>
      </c>
      <c r="B42" s="143">
        <v>28</v>
      </c>
      <c r="C42" s="144" t="s">
        <v>18</v>
      </c>
      <c r="D42" s="145" t="s">
        <v>15</v>
      </c>
      <c r="E42" s="145"/>
      <c r="F42" s="146" t="str">
        <f>B3</f>
        <v>M02</v>
      </c>
      <c r="G42" s="145" t="s">
        <v>16</v>
      </c>
      <c r="H42" s="147" t="str">
        <f>B6</f>
        <v>M05</v>
      </c>
      <c r="I42" s="148" t="s">
        <v>87</v>
      </c>
      <c r="J42" s="145" t="s">
        <v>17</v>
      </c>
      <c r="K42" s="148" t="s">
        <v>87</v>
      </c>
      <c r="L42" s="141">
        <f t="shared" si="0"/>
        <v>0</v>
      </c>
      <c r="M42" s="141">
        <f t="shared" si="1"/>
        <v>0</v>
      </c>
    </row>
    <row r="43" spans="1:10" ht="60.75" customHeight="1">
      <c r="A43" s="149"/>
      <c r="B43" s="150"/>
      <c r="C43" s="151"/>
      <c r="D43" s="152"/>
      <c r="E43" s="152"/>
      <c r="F43" s="153" t="s">
        <v>22</v>
      </c>
      <c r="G43" s="154"/>
      <c r="H43" s="154"/>
      <c r="I43" s="155"/>
      <c r="J43" s="154"/>
    </row>
    <row r="44" spans="1:10" ht="12.75">
      <c r="A44" s="149">
        <f>A42+$M$3+$M$5</f>
        <v>0.5659722222222221</v>
      </c>
      <c r="B44" s="2">
        <f>B42+1</f>
        <v>29</v>
      </c>
      <c r="C44" s="156" t="s">
        <v>14</v>
      </c>
      <c r="D44" s="152"/>
      <c r="E44" s="152"/>
      <c r="F44" s="157"/>
      <c r="G44" s="5" t="s">
        <v>17</v>
      </c>
      <c r="H44" s="158"/>
      <c r="J44" s="5" t="s">
        <v>17</v>
      </c>
    </row>
    <row r="45" spans="1:8" ht="12.75">
      <c r="A45" s="149"/>
      <c r="B45" s="159"/>
      <c r="C45" s="156"/>
      <c r="D45" s="152"/>
      <c r="E45" s="152"/>
      <c r="F45" s="160" t="s">
        <v>23</v>
      </c>
      <c r="G45" s="160"/>
      <c r="H45" s="161" t="s">
        <v>24</v>
      </c>
    </row>
    <row r="46" spans="1:8" ht="12.75">
      <c r="A46" s="149"/>
      <c r="C46" s="156"/>
      <c r="D46" s="152"/>
      <c r="E46" s="152"/>
      <c r="G46" s="5"/>
      <c r="H46" s="162"/>
    </row>
    <row r="47" spans="1:10" ht="12.75">
      <c r="A47" s="149">
        <f>A44</f>
        <v>0.5659722222222221</v>
      </c>
      <c r="B47" s="2">
        <f>B44+1</f>
        <v>30</v>
      </c>
      <c r="C47" s="156" t="s">
        <v>18</v>
      </c>
      <c r="D47" s="152"/>
      <c r="E47" s="152"/>
      <c r="G47" s="5" t="s">
        <v>17</v>
      </c>
      <c r="H47" s="158"/>
      <c r="J47" s="5" t="s">
        <v>17</v>
      </c>
    </row>
    <row r="48" spans="1:8" ht="12.75">
      <c r="A48" s="149"/>
      <c r="B48" s="163"/>
      <c r="C48" s="156"/>
      <c r="D48" s="152"/>
      <c r="E48" s="152"/>
      <c r="F48" s="160" t="s">
        <v>25</v>
      </c>
      <c r="G48" s="160"/>
      <c r="H48" s="161" t="s">
        <v>26</v>
      </c>
    </row>
    <row r="49" spans="1:8" ht="12.75">
      <c r="A49" s="149"/>
      <c r="B49" s="163"/>
      <c r="C49" s="156"/>
      <c r="D49" s="152"/>
      <c r="E49" s="152"/>
      <c r="F49" s="160"/>
      <c r="G49" s="160"/>
      <c r="H49" s="161"/>
    </row>
    <row r="50" spans="1:10" ht="12.75">
      <c r="A50" s="149">
        <f>A47+$M$3</f>
        <v>0.5763888888888887</v>
      </c>
      <c r="B50" s="2">
        <f>B47+1</f>
        <v>31</v>
      </c>
      <c r="C50" s="156" t="s">
        <v>14</v>
      </c>
      <c r="D50" s="152"/>
      <c r="E50" s="152"/>
      <c r="F50" s="157"/>
      <c r="G50" s="5" t="s">
        <v>17</v>
      </c>
      <c r="H50" s="158"/>
      <c r="J50" s="5" t="s">
        <v>17</v>
      </c>
    </row>
    <row r="51" spans="1:8" ht="12.75">
      <c r="A51" s="149"/>
      <c r="B51" s="159"/>
      <c r="C51" s="156"/>
      <c r="D51" s="152"/>
      <c r="E51" s="152"/>
      <c r="F51" s="160" t="s">
        <v>27</v>
      </c>
      <c r="G51" s="160"/>
      <c r="H51" s="161" t="s">
        <v>28</v>
      </c>
    </row>
    <row r="52" spans="1:8" ht="12.75">
      <c r="A52" s="149"/>
      <c r="C52" s="156"/>
      <c r="D52" s="152"/>
      <c r="E52" s="152"/>
      <c r="G52" s="5"/>
      <c r="H52" s="162"/>
    </row>
    <row r="53" spans="1:10" ht="12.75">
      <c r="A53" s="149">
        <f>A50</f>
        <v>0.5763888888888887</v>
      </c>
      <c r="B53" s="2">
        <f>B50+1</f>
        <v>32</v>
      </c>
      <c r="C53" s="156" t="s">
        <v>18</v>
      </c>
      <c r="D53" s="152"/>
      <c r="E53" s="152"/>
      <c r="G53" s="5" t="s">
        <v>17</v>
      </c>
      <c r="H53" s="158"/>
      <c r="J53" s="5" t="s">
        <v>17</v>
      </c>
    </row>
    <row r="54" spans="1:8" ht="12.75">
      <c r="A54" s="149"/>
      <c r="C54" s="156"/>
      <c r="D54" s="152"/>
      <c r="E54" s="164"/>
      <c r="F54" s="160" t="s">
        <v>29</v>
      </c>
      <c r="G54" s="160"/>
      <c r="H54" s="161" t="s">
        <v>30</v>
      </c>
    </row>
    <row r="55" spans="1:8" ht="12.75">
      <c r="A55" s="149"/>
      <c r="C55" s="156"/>
      <c r="D55" s="152"/>
      <c r="E55" s="152"/>
      <c r="G55" s="162"/>
      <c r="H55" s="162"/>
    </row>
    <row r="56" spans="1:8" ht="12.75">
      <c r="A56" s="149"/>
      <c r="C56" s="165"/>
      <c r="D56" s="152"/>
      <c r="E56" s="152"/>
      <c r="F56" s="162"/>
      <c r="G56" s="5"/>
      <c r="H56" s="158"/>
    </row>
    <row r="57" spans="1:5" ht="12.75">
      <c r="A57" s="151"/>
      <c r="C57" s="165"/>
      <c r="D57" s="152"/>
      <c r="E57" s="152"/>
    </row>
    <row r="58" spans="1:10" ht="12.75">
      <c r="A58" s="149"/>
      <c r="C58" s="156"/>
      <c r="D58" s="152"/>
      <c r="E58" s="164"/>
      <c r="F58" s="153" t="s">
        <v>31</v>
      </c>
      <c r="G58" s="154"/>
      <c r="H58" s="154"/>
      <c r="I58" s="155"/>
      <c r="J58" s="154"/>
    </row>
    <row r="59" spans="1:12" ht="12.75">
      <c r="A59" s="149">
        <f>A53+$M$3</f>
        <v>0.5868055555555554</v>
      </c>
      <c r="B59" s="5">
        <f>B53+1</f>
        <v>33</v>
      </c>
      <c r="C59" s="156" t="s">
        <v>14</v>
      </c>
      <c r="D59" s="152"/>
      <c r="E59" s="152"/>
      <c r="F59" s="157"/>
      <c r="G59" s="5" t="s">
        <v>17</v>
      </c>
      <c r="H59" s="158"/>
      <c r="J59" s="5" t="s">
        <v>17</v>
      </c>
      <c r="L59" s="4" t="s">
        <v>87</v>
      </c>
    </row>
    <row r="60" spans="1:8" ht="12.75">
      <c r="A60" s="149"/>
      <c r="B60" s="166"/>
      <c r="C60" s="156"/>
      <c r="D60" s="152"/>
      <c r="E60" s="152"/>
      <c r="F60" s="160" t="s">
        <v>88</v>
      </c>
      <c r="G60" s="160"/>
      <c r="H60" s="160" t="s">
        <v>89</v>
      </c>
    </row>
    <row r="61" spans="1:8" ht="12.75">
      <c r="A61" s="149"/>
      <c r="B61" s="5"/>
      <c r="C61" s="156"/>
      <c r="D61" s="152"/>
      <c r="E61" s="152"/>
      <c r="G61" s="5"/>
      <c r="H61" s="162"/>
    </row>
    <row r="62" spans="1:10" ht="12.75">
      <c r="A62" s="149">
        <f>A59</f>
        <v>0.5868055555555554</v>
      </c>
      <c r="B62" s="5">
        <f>B59+1</f>
        <v>34</v>
      </c>
      <c r="C62" s="156" t="s">
        <v>18</v>
      </c>
      <c r="D62" s="152"/>
      <c r="E62" s="152"/>
      <c r="G62" s="5" t="s">
        <v>17</v>
      </c>
      <c r="H62" s="158"/>
      <c r="J62" s="5" t="s">
        <v>17</v>
      </c>
    </row>
    <row r="63" spans="1:8" ht="12.75">
      <c r="A63" s="149"/>
      <c r="C63" s="156"/>
      <c r="D63" s="152"/>
      <c r="E63" s="164"/>
      <c r="F63" s="160" t="s">
        <v>90</v>
      </c>
      <c r="G63" s="160"/>
      <c r="H63" s="160" t="s">
        <v>91</v>
      </c>
    </row>
    <row r="64" spans="1:8" ht="12.75">
      <c r="A64" s="149"/>
      <c r="C64" s="156"/>
      <c r="D64" s="152"/>
      <c r="E64" s="152"/>
      <c r="G64" s="162"/>
      <c r="H64" s="162"/>
    </row>
    <row r="65" spans="1:10" ht="12.75">
      <c r="A65" s="151"/>
      <c r="C65" s="156"/>
      <c r="D65" s="152"/>
      <c r="E65" s="152"/>
      <c r="F65" s="167" t="s">
        <v>32</v>
      </c>
      <c r="G65" s="154"/>
      <c r="H65" s="154"/>
      <c r="I65" s="5"/>
      <c r="J65" s="154" t="s">
        <v>17</v>
      </c>
    </row>
    <row r="66" spans="1:8" ht="12.75">
      <c r="A66" s="149">
        <f>A62+$M$3+$M$5</f>
        <v>0.6006944444444442</v>
      </c>
      <c r="B66" s="2">
        <f>B62+1</f>
        <v>35</v>
      </c>
      <c r="C66" s="156" t="s">
        <v>18</v>
      </c>
      <c r="D66" s="152"/>
      <c r="E66" s="152"/>
      <c r="F66" s="157"/>
      <c r="G66" s="5" t="s">
        <v>17</v>
      </c>
      <c r="H66" s="158"/>
    </row>
    <row r="67" spans="1:8" ht="12.75">
      <c r="A67" s="151"/>
      <c r="B67" s="4"/>
      <c r="C67" s="156"/>
      <c r="D67" s="152"/>
      <c r="E67" s="152"/>
      <c r="F67" s="160" t="s">
        <v>92</v>
      </c>
      <c r="G67" s="160"/>
      <c r="H67" s="161" t="s">
        <v>93</v>
      </c>
    </row>
    <row r="68" spans="1:8" ht="12.75">
      <c r="A68" s="149"/>
      <c r="C68" s="156"/>
      <c r="D68" s="152"/>
      <c r="E68" s="152"/>
      <c r="G68" s="162"/>
      <c r="H68" s="162"/>
    </row>
    <row r="69" spans="1:10" ht="12.75">
      <c r="A69" s="149"/>
      <c r="C69" s="156"/>
      <c r="D69" s="152"/>
      <c r="E69" s="164"/>
      <c r="F69" s="168" t="s">
        <v>33</v>
      </c>
      <c r="G69" s="162"/>
      <c r="H69" s="162"/>
      <c r="I69" s="154"/>
      <c r="J69" s="154"/>
    </row>
    <row r="70" spans="1:10" ht="12.75">
      <c r="A70" s="149">
        <f>A66+$M$3</f>
        <v>0.6111111111111108</v>
      </c>
      <c r="B70" s="2">
        <f>B66+1</f>
        <v>36</v>
      </c>
      <c r="C70" s="156" t="s">
        <v>18</v>
      </c>
      <c r="D70" s="152"/>
      <c r="E70" s="152"/>
      <c r="F70" s="157"/>
      <c r="G70" s="5" t="s">
        <v>17</v>
      </c>
      <c r="H70" s="158"/>
      <c r="J70" s="5" t="s">
        <v>17</v>
      </c>
    </row>
    <row r="71" spans="1:10" ht="12.75">
      <c r="A71" s="149"/>
      <c r="C71" s="156"/>
      <c r="F71" s="160" t="s">
        <v>94</v>
      </c>
      <c r="G71" s="160"/>
      <c r="H71" s="161" t="s">
        <v>95</v>
      </c>
      <c r="I71" s="169"/>
      <c r="J71" s="170"/>
    </row>
    <row r="72" spans="1:10" ht="12.75">
      <c r="A72" s="171"/>
      <c r="C72" s="4"/>
      <c r="F72" s="4"/>
      <c r="H72" s="4"/>
      <c r="J72" s="4"/>
    </row>
  </sheetData>
  <sheetProtection/>
  <mergeCells count="1">
    <mergeCell ref="L1:M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&amp;R03.07.2003</oddHeader>
  </headerFooter>
  <rowBreaks count="1" manualBreakCount="1">
    <brk id="42" max="10" man="1"/>
  </rowBreaks>
  <legacyDrawing r:id="rId2"/>
</worksheet>
</file>

<file path=xl/worksheets/sheet5.xml><?xml version="1.0" encoding="utf-8"?>
<worksheet xmlns="http://schemas.openxmlformats.org/spreadsheetml/2006/main" xmlns:r="http://schemas.openxmlformats.org/officeDocument/2006/relationships">
  <sheetPr codeName="Tabelle3"/>
  <dimension ref="A1:M72"/>
  <sheetViews>
    <sheetView showRowColHeaders="0" zoomScale="90" zoomScaleNormal="90" zoomScalePageLayoutView="0" workbookViewId="0" topLeftCell="A1">
      <selection activeCell="I15" sqref="I15"/>
    </sheetView>
  </sheetViews>
  <sheetFormatPr defaultColWidth="11.421875" defaultRowHeight="12.75"/>
  <cols>
    <col min="1" max="1" width="6.57421875" style="64" customWidth="1"/>
    <col min="2" max="2" width="18.57421875" style="77" customWidth="1"/>
    <col min="3" max="3" width="5.421875" style="74" customWidth="1"/>
    <col min="4" max="5" width="4.28125" style="64" customWidth="1"/>
    <col min="6" max="6" width="22.421875" style="64" customWidth="1"/>
    <col min="7" max="7" width="2.57421875" style="61" customWidth="1"/>
    <col min="8" max="8" width="18.57421875" style="64" customWidth="1"/>
    <col min="9" max="9" width="5.00390625" style="61" customWidth="1"/>
    <col min="10" max="10" width="4.28125" style="64" customWidth="1"/>
    <col min="11" max="11" width="4.28125" style="61" customWidth="1"/>
    <col min="12" max="16384" width="11.421875" style="61" customWidth="1"/>
  </cols>
  <sheetData>
    <row r="1" spans="1:11" s="62" customFormat="1" ht="16.5" customHeight="1">
      <c r="A1" s="58"/>
      <c r="B1" s="59" t="s">
        <v>0</v>
      </c>
      <c r="C1" s="60" t="s">
        <v>1</v>
      </c>
      <c r="D1" s="95" t="s">
        <v>2</v>
      </c>
      <c r="E1" s="95"/>
      <c r="F1" s="61"/>
      <c r="H1" s="63" t="s">
        <v>3</v>
      </c>
      <c r="I1" s="60" t="s">
        <v>1</v>
      </c>
      <c r="J1" s="95" t="s">
        <v>2</v>
      </c>
      <c r="K1" s="95"/>
    </row>
    <row r="2" spans="2:11" ht="12.75">
      <c r="B2" s="94" t="str">
        <f>Vorgaben!A2</f>
        <v>M01</v>
      </c>
      <c r="C2" s="65"/>
      <c r="D2" s="66"/>
      <c r="E2" s="66"/>
      <c r="F2" s="61"/>
      <c r="H2" s="94" t="str">
        <f>Vorgaben!B2</f>
        <v>M10</v>
      </c>
      <c r="I2" s="66"/>
      <c r="J2" s="67"/>
      <c r="K2" s="67"/>
    </row>
    <row r="3" spans="1:11" ht="12.75">
      <c r="A3" s="68"/>
      <c r="B3" s="94" t="str">
        <f>Vorgaben!A3</f>
        <v>M02</v>
      </c>
      <c r="C3" s="65"/>
      <c r="D3" s="66"/>
      <c r="E3" s="66"/>
      <c r="F3" s="61"/>
      <c r="H3" s="94" t="str">
        <f>Vorgaben!B3</f>
        <v>M11</v>
      </c>
      <c r="I3" s="66"/>
      <c r="J3" s="67"/>
      <c r="K3" s="67"/>
    </row>
    <row r="4" spans="2:11" ht="12.75">
      <c r="B4" s="94" t="str">
        <f>Vorgaben!A4</f>
        <v>M03</v>
      </c>
      <c r="C4" s="65"/>
      <c r="D4" s="66"/>
      <c r="E4" s="66"/>
      <c r="F4" s="61"/>
      <c r="H4" s="94" t="str">
        <f>Vorgaben!B4</f>
        <v>M12</v>
      </c>
      <c r="I4" s="66"/>
      <c r="J4" s="67"/>
      <c r="K4" s="67"/>
    </row>
    <row r="5" spans="2:11" ht="12.75">
      <c r="B5" s="94" t="str">
        <f>Vorgaben!A5</f>
        <v>M04</v>
      </c>
      <c r="C5" s="65"/>
      <c r="D5" s="66"/>
      <c r="E5" s="66"/>
      <c r="F5" s="61"/>
      <c r="H5" s="94" t="str">
        <f>Vorgaben!B5</f>
        <v>M13</v>
      </c>
      <c r="I5" s="66"/>
      <c r="J5" s="67"/>
      <c r="K5" s="67"/>
    </row>
    <row r="6" spans="2:10" ht="12.75">
      <c r="B6" s="94" t="str">
        <f>Vorgaben!A6</f>
        <v>M05</v>
      </c>
      <c r="C6" s="65"/>
      <c r="D6" s="66"/>
      <c r="E6" s="66"/>
      <c r="F6" s="61"/>
      <c r="H6" s="61"/>
      <c r="J6" s="61"/>
    </row>
    <row r="7" ht="24.75" customHeight="1"/>
    <row r="8" spans="2:11" ht="12.75">
      <c r="B8" s="59" t="s">
        <v>6</v>
      </c>
      <c r="C8" s="60" t="s">
        <v>1</v>
      </c>
      <c r="D8" s="95" t="s">
        <v>2</v>
      </c>
      <c r="E8" s="95"/>
      <c r="H8" s="63" t="s">
        <v>7</v>
      </c>
      <c r="I8" s="60" t="s">
        <v>1</v>
      </c>
      <c r="J8" s="95" t="s">
        <v>2</v>
      </c>
      <c r="K8" s="95"/>
    </row>
    <row r="9" spans="2:11" ht="12.75">
      <c r="B9" s="94" t="str">
        <f>Vorgaben!A9</f>
        <v>M06</v>
      </c>
      <c r="C9" s="65"/>
      <c r="D9" s="66"/>
      <c r="E9" s="66"/>
      <c r="H9" s="94" t="str">
        <f>Vorgaben!B9</f>
        <v>M14</v>
      </c>
      <c r="I9" s="66"/>
      <c r="J9" s="69"/>
      <c r="K9" s="69"/>
    </row>
    <row r="10" spans="2:11" ht="12.75">
      <c r="B10" s="94" t="str">
        <f>Vorgaben!A10</f>
        <v>M07</v>
      </c>
      <c r="C10" s="65"/>
      <c r="D10" s="66"/>
      <c r="E10" s="66"/>
      <c r="H10" s="94" t="str">
        <f>Vorgaben!B10</f>
        <v>M15</v>
      </c>
      <c r="I10" s="66"/>
      <c r="J10" s="69"/>
      <c r="K10" s="69"/>
    </row>
    <row r="11" spans="2:11" ht="12.75">
      <c r="B11" s="94" t="str">
        <f>Vorgaben!A11</f>
        <v>M08</v>
      </c>
      <c r="C11" s="65"/>
      <c r="D11" s="66"/>
      <c r="E11" s="66"/>
      <c r="H11" s="94" t="str">
        <f>Vorgaben!B11</f>
        <v>M16</v>
      </c>
      <c r="I11" s="66"/>
      <c r="J11" s="69"/>
      <c r="K11" s="69"/>
    </row>
    <row r="12" spans="2:11" ht="12.75">
      <c r="B12" s="94" t="str">
        <f>Vorgaben!A12</f>
        <v>M09</v>
      </c>
      <c r="C12" s="65"/>
      <c r="D12" s="66"/>
      <c r="E12" s="66"/>
      <c r="H12" s="94" t="str">
        <f>Vorgaben!B12</f>
        <v>M17</v>
      </c>
      <c r="I12" s="66"/>
      <c r="J12" s="69"/>
      <c r="K12" s="69"/>
    </row>
    <row r="14" spans="2:11" s="70" customFormat="1" ht="33" customHeight="1">
      <c r="B14" s="70" t="s">
        <v>8</v>
      </c>
      <c r="C14" s="70" t="s">
        <v>9</v>
      </c>
      <c r="D14" s="184" t="s">
        <v>11</v>
      </c>
      <c r="E14" s="184"/>
      <c r="F14" s="71" t="s">
        <v>12</v>
      </c>
      <c r="G14" s="71"/>
      <c r="H14" s="71"/>
      <c r="I14" s="72" t="s">
        <v>13</v>
      </c>
      <c r="J14" s="73"/>
      <c r="K14" s="73"/>
    </row>
    <row r="15" spans="1:11" ht="21.75" customHeight="1">
      <c r="A15" s="96"/>
      <c r="B15" s="96">
        <f>Vorgaben!$D$13</f>
        <v>0.4166666666666667</v>
      </c>
      <c r="C15" s="98">
        <v>1</v>
      </c>
      <c r="D15" s="182" t="s">
        <v>15</v>
      </c>
      <c r="E15" s="182"/>
      <c r="F15" s="173" t="str">
        <f>B2</f>
        <v>M01</v>
      </c>
      <c r="G15" s="64" t="s">
        <v>16</v>
      </c>
      <c r="H15" s="172" t="str">
        <f>B3</f>
        <v>M02</v>
      </c>
      <c r="I15" s="85"/>
      <c r="J15" s="64" t="s">
        <v>17</v>
      </c>
      <c r="K15" s="84"/>
    </row>
    <row r="16" spans="1:11" ht="13.5">
      <c r="A16" s="96"/>
      <c r="B16" s="96">
        <f>B15+Vorgaben!$D$3+Vorgaben!$D$5</f>
        <v>0.42708333333333337</v>
      </c>
      <c r="C16" s="98">
        <v>2</v>
      </c>
      <c r="D16" s="182" t="s">
        <v>19</v>
      </c>
      <c r="E16" s="182" t="s">
        <v>19</v>
      </c>
      <c r="F16" s="173" t="str">
        <f>B9</f>
        <v>M06</v>
      </c>
      <c r="G16" s="64" t="s">
        <v>16</v>
      </c>
      <c r="H16" s="172" t="str">
        <f>B10</f>
        <v>M07</v>
      </c>
      <c r="I16" s="85"/>
      <c r="J16" s="64" t="s">
        <v>17</v>
      </c>
      <c r="K16" s="84"/>
    </row>
    <row r="17" spans="1:11" ht="13.5">
      <c r="A17" s="96"/>
      <c r="B17" s="96">
        <f>B16+Vorgaben!$D$3+Vorgaben!$D$5</f>
        <v>0.43750000000000006</v>
      </c>
      <c r="C17" s="98">
        <v>3</v>
      </c>
      <c r="D17" s="182" t="s">
        <v>20</v>
      </c>
      <c r="E17" s="182" t="s">
        <v>20</v>
      </c>
      <c r="F17" s="173" t="str">
        <f>H2</f>
        <v>M10</v>
      </c>
      <c r="G17" s="64" t="s">
        <v>16</v>
      </c>
      <c r="H17" s="172" t="str">
        <f>H3</f>
        <v>M11</v>
      </c>
      <c r="I17" s="85"/>
      <c r="J17" s="64" t="s">
        <v>17</v>
      </c>
      <c r="K17" s="84"/>
    </row>
    <row r="18" spans="1:11" ht="13.5">
      <c r="A18" s="96"/>
      <c r="B18" s="96">
        <f>B17+Vorgaben!$D$3+Vorgaben!$D$5</f>
        <v>0.44791666666666674</v>
      </c>
      <c r="C18" s="98">
        <v>4</v>
      </c>
      <c r="D18" s="182" t="s">
        <v>21</v>
      </c>
      <c r="E18" s="182" t="s">
        <v>21</v>
      </c>
      <c r="F18" s="173" t="str">
        <f>H9</f>
        <v>M14</v>
      </c>
      <c r="G18" s="64" t="s">
        <v>16</v>
      </c>
      <c r="H18" s="172" t="str">
        <f>H10</f>
        <v>M15</v>
      </c>
      <c r="I18" s="85"/>
      <c r="J18" s="64" t="s">
        <v>17</v>
      </c>
      <c r="K18" s="84"/>
    </row>
    <row r="19" spans="1:11" ht="13.5">
      <c r="A19" s="96"/>
      <c r="B19" s="96">
        <f>B18+Vorgaben!$D$3+Vorgaben!$D$5</f>
        <v>0.4583333333333334</v>
      </c>
      <c r="C19" s="98">
        <v>5</v>
      </c>
      <c r="D19" s="182" t="s">
        <v>15</v>
      </c>
      <c r="E19" s="182" t="s">
        <v>15</v>
      </c>
      <c r="F19" s="173" t="str">
        <f>B4</f>
        <v>M03</v>
      </c>
      <c r="G19" s="64" t="s">
        <v>16</v>
      </c>
      <c r="H19" s="172" t="str">
        <f>B5</f>
        <v>M04</v>
      </c>
      <c r="I19" s="85"/>
      <c r="J19" s="64" t="s">
        <v>17</v>
      </c>
      <c r="K19" s="84"/>
    </row>
    <row r="20" spans="1:11" ht="13.5">
      <c r="A20" s="96"/>
      <c r="B20" s="96">
        <f>B19+Vorgaben!$D$3+Vorgaben!$D$5</f>
        <v>0.4687500000000001</v>
      </c>
      <c r="C20" s="98">
        <v>6</v>
      </c>
      <c r="D20" s="182" t="s">
        <v>19</v>
      </c>
      <c r="E20" s="182" t="s">
        <v>19</v>
      </c>
      <c r="F20" s="173" t="str">
        <f>B11</f>
        <v>M08</v>
      </c>
      <c r="G20" s="64" t="s">
        <v>16</v>
      </c>
      <c r="H20" s="172" t="str">
        <f>B12</f>
        <v>M09</v>
      </c>
      <c r="I20" s="85"/>
      <c r="J20" s="64" t="s">
        <v>17</v>
      </c>
      <c r="K20" s="84"/>
    </row>
    <row r="21" spans="1:11" ht="13.5">
      <c r="A21" s="96"/>
      <c r="B21" s="96">
        <f>B20+Vorgaben!$D$3+Vorgaben!$D$5</f>
        <v>0.4791666666666668</v>
      </c>
      <c r="C21" s="98">
        <v>7</v>
      </c>
      <c r="D21" s="182" t="s">
        <v>20</v>
      </c>
      <c r="E21" s="182" t="s">
        <v>20</v>
      </c>
      <c r="F21" s="173" t="str">
        <f>H4</f>
        <v>M12</v>
      </c>
      <c r="G21" s="64" t="s">
        <v>16</v>
      </c>
      <c r="H21" s="172" t="str">
        <f>H5</f>
        <v>M13</v>
      </c>
      <c r="I21" s="85"/>
      <c r="J21" s="64" t="s">
        <v>17</v>
      </c>
      <c r="K21" s="84"/>
    </row>
    <row r="22" spans="1:11" ht="13.5">
      <c r="A22" s="96"/>
      <c r="B22" s="96">
        <f>B21+Vorgaben!$D$3+Vorgaben!$D$5</f>
        <v>0.4895833333333335</v>
      </c>
      <c r="C22" s="98">
        <v>8</v>
      </c>
      <c r="D22" s="182" t="s">
        <v>21</v>
      </c>
      <c r="E22" s="182" t="s">
        <v>21</v>
      </c>
      <c r="F22" s="173" t="str">
        <f>H11</f>
        <v>M16</v>
      </c>
      <c r="G22" s="64" t="s">
        <v>16</v>
      </c>
      <c r="H22" s="172" t="str">
        <f>H12</f>
        <v>M17</v>
      </c>
      <c r="I22" s="85"/>
      <c r="J22" s="64" t="s">
        <v>17</v>
      </c>
      <c r="K22" s="84"/>
    </row>
    <row r="23" spans="1:11" ht="13.5">
      <c r="A23" s="96"/>
      <c r="B23" s="96">
        <f>B22+Vorgaben!$D$3+Vorgaben!$D$5</f>
        <v>0.5000000000000002</v>
      </c>
      <c r="C23" s="98">
        <v>9</v>
      </c>
      <c r="D23" s="182" t="s">
        <v>15</v>
      </c>
      <c r="E23" s="182" t="s">
        <v>15</v>
      </c>
      <c r="F23" s="173" t="str">
        <f>B6</f>
        <v>M05</v>
      </c>
      <c r="G23" s="64" t="s">
        <v>16</v>
      </c>
      <c r="H23" s="172" t="str">
        <f>B2</f>
        <v>M01</v>
      </c>
      <c r="I23" s="85"/>
      <c r="J23" s="64" t="s">
        <v>17</v>
      </c>
      <c r="K23" s="84"/>
    </row>
    <row r="24" spans="1:11" ht="13.5">
      <c r="A24" s="96"/>
      <c r="B24" s="96">
        <f>B23+Vorgaben!$D$3+Vorgaben!$D$5</f>
        <v>0.5104166666666669</v>
      </c>
      <c r="C24" s="98">
        <v>10</v>
      </c>
      <c r="D24" s="182" t="s">
        <v>15</v>
      </c>
      <c r="E24" s="182" t="s">
        <v>15</v>
      </c>
      <c r="F24" s="173" t="str">
        <f>B4</f>
        <v>M03</v>
      </c>
      <c r="G24" s="64" t="s">
        <v>16</v>
      </c>
      <c r="H24" s="172" t="str">
        <f>B3</f>
        <v>M02</v>
      </c>
      <c r="I24" s="85"/>
      <c r="J24" s="64" t="s">
        <v>17</v>
      </c>
      <c r="K24" s="84"/>
    </row>
    <row r="25" spans="1:11" ht="13.5">
      <c r="A25" s="96"/>
      <c r="B25" s="96">
        <f>B24+Vorgaben!$D$3+Vorgaben!$D$5</f>
        <v>0.5208333333333335</v>
      </c>
      <c r="C25" s="98">
        <v>11</v>
      </c>
      <c r="D25" s="182" t="s">
        <v>19</v>
      </c>
      <c r="E25" s="182" t="s">
        <v>19</v>
      </c>
      <c r="F25" s="173" t="str">
        <f>B11</f>
        <v>M08</v>
      </c>
      <c r="G25" s="64" t="s">
        <v>16</v>
      </c>
      <c r="H25" s="172" t="str">
        <f>B10</f>
        <v>M07</v>
      </c>
      <c r="I25" s="85"/>
      <c r="J25" s="64" t="s">
        <v>17</v>
      </c>
      <c r="K25" s="84"/>
    </row>
    <row r="26" spans="1:11" ht="13.5">
      <c r="A26" s="96"/>
      <c r="B26" s="96">
        <f>B25+Vorgaben!$D$3+Vorgaben!$D$5</f>
        <v>0.5312500000000001</v>
      </c>
      <c r="C26" s="98">
        <v>12</v>
      </c>
      <c r="D26" s="182" t="s">
        <v>20</v>
      </c>
      <c r="E26" s="182" t="s">
        <v>20</v>
      </c>
      <c r="F26" s="173" t="str">
        <f>H4</f>
        <v>M12</v>
      </c>
      <c r="G26" s="64" t="s">
        <v>16</v>
      </c>
      <c r="H26" s="172" t="str">
        <f>H3</f>
        <v>M11</v>
      </c>
      <c r="I26" s="85"/>
      <c r="J26" s="64" t="s">
        <v>17</v>
      </c>
      <c r="K26" s="84"/>
    </row>
    <row r="27" spans="1:11" ht="13.5">
      <c r="A27" s="96"/>
      <c r="B27" s="96">
        <f>B26+Vorgaben!$D$3+Vorgaben!$D$5</f>
        <v>0.5416666666666667</v>
      </c>
      <c r="C27" s="98">
        <v>13</v>
      </c>
      <c r="D27" s="182" t="s">
        <v>21</v>
      </c>
      <c r="E27" s="182" t="s">
        <v>21</v>
      </c>
      <c r="F27" s="173" t="str">
        <f>H11</f>
        <v>M16</v>
      </c>
      <c r="G27" s="64" t="s">
        <v>16</v>
      </c>
      <c r="H27" s="172" t="str">
        <f>H10</f>
        <v>M15</v>
      </c>
      <c r="I27" s="85"/>
      <c r="J27" s="64" t="s">
        <v>17</v>
      </c>
      <c r="K27" s="84"/>
    </row>
    <row r="28" spans="1:11" ht="13.5">
      <c r="A28" s="96"/>
      <c r="B28" s="96">
        <f>B27+Vorgaben!$D$3+Vorgaben!$D$5</f>
        <v>0.5520833333333334</v>
      </c>
      <c r="C28" s="98">
        <v>14</v>
      </c>
      <c r="D28" s="182" t="s">
        <v>15</v>
      </c>
      <c r="E28" s="182" t="s">
        <v>15</v>
      </c>
      <c r="F28" s="173" t="str">
        <f>B5</f>
        <v>M04</v>
      </c>
      <c r="G28" s="64" t="s">
        <v>16</v>
      </c>
      <c r="H28" s="172" t="str">
        <f>B6</f>
        <v>M05</v>
      </c>
      <c r="I28" s="85"/>
      <c r="J28" s="64" t="s">
        <v>17</v>
      </c>
      <c r="K28" s="84"/>
    </row>
    <row r="29" spans="1:11" ht="13.5">
      <c r="A29" s="96"/>
      <c r="B29" s="96">
        <f>B28+Vorgaben!$D$3+Vorgaben!$D$5</f>
        <v>0.5625</v>
      </c>
      <c r="C29" s="98">
        <v>15</v>
      </c>
      <c r="D29" s="182" t="s">
        <v>15</v>
      </c>
      <c r="E29" s="182" t="s">
        <v>15</v>
      </c>
      <c r="F29" s="173" t="str">
        <f>B2</f>
        <v>M01</v>
      </c>
      <c r="G29" s="64" t="s">
        <v>16</v>
      </c>
      <c r="H29" s="172" t="str">
        <f>B4</f>
        <v>M03</v>
      </c>
      <c r="I29" s="85"/>
      <c r="J29" s="64" t="s">
        <v>17</v>
      </c>
      <c r="K29" s="84"/>
    </row>
    <row r="30" spans="1:11" ht="13.5">
      <c r="A30" s="96"/>
      <c r="B30" s="96">
        <f>B29+Vorgaben!$D$3+Vorgaben!$D$5</f>
        <v>0.5729166666666666</v>
      </c>
      <c r="C30" s="98">
        <v>16</v>
      </c>
      <c r="D30" s="182" t="s">
        <v>19</v>
      </c>
      <c r="E30" s="182" t="s">
        <v>19</v>
      </c>
      <c r="F30" s="173" t="str">
        <f>B9</f>
        <v>M06</v>
      </c>
      <c r="G30" s="64" t="s">
        <v>16</v>
      </c>
      <c r="H30" s="172" t="str">
        <f>B11</f>
        <v>M08</v>
      </c>
      <c r="I30" s="85"/>
      <c r="J30" s="64" t="s">
        <v>17</v>
      </c>
      <c r="K30" s="84"/>
    </row>
    <row r="31" spans="1:11" ht="13.5">
      <c r="A31" s="96"/>
      <c r="B31" s="96">
        <f>B30+Vorgaben!$D$3+Vorgaben!$D$5</f>
        <v>0.5833333333333333</v>
      </c>
      <c r="C31" s="98">
        <v>17</v>
      </c>
      <c r="D31" s="182" t="s">
        <v>20</v>
      </c>
      <c r="E31" s="182" t="s">
        <v>20</v>
      </c>
      <c r="F31" s="173" t="str">
        <f>H2</f>
        <v>M10</v>
      </c>
      <c r="G31" s="64" t="s">
        <v>16</v>
      </c>
      <c r="H31" s="172" t="str">
        <f>H4</f>
        <v>M12</v>
      </c>
      <c r="I31" s="85"/>
      <c r="J31" s="64" t="s">
        <v>17</v>
      </c>
      <c r="K31" s="84"/>
    </row>
    <row r="32" spans="1:11" ht="13.5">
      <c r="A32" s="96"/>
      <c r="B32" s="96">
        <f>B31+Vorgaben!$D$3+Vorgaben!$D$5</f>
        <v>0.5937499999999999</v>
      </c>
      <c r="C32" s="98">
        <v>18</v>
      </c>
      <c r="D32" s="182" t="s">
        <v>21</v>
      </c>
      <c r="E32" s="182" t="s">
        <v>21</v>
      </c>
      <c r="F32" s="173" t="str">
        <f>H9</f>
        <v>M14</v>
      </c>
      <c r="G32" s="64" t="s">
        <v>16</v>
      </c>
      <c r="H32" s="172" t="str">
        <f>H11</f>
        <v>M16</v>
      </c>
      <c r="I32" s="85"/>
      <c r="J32" s="64" t="s">
        <v>17</v>
      </c>
      <c r="K32" s="84"/>
    </row>
    <row r="33" spans="1:11" ht="13.5">
      <c r="A33" s="96"/>
      <c r="B33" s="96">
        <f>B32+Vorgaben!$D$3+Vorgaben!$D$5</f>
        <v>0.6041666666666665</v>
      </c>
      <c r="C33" s="98">
        <v>19</v>
      </c>
      <c r="D33" s="182" t="s">
        <v>15</v>
      </c>
      <c r="E33" s="182" t="s">
        <v>15</v>
      </c>
      <c r="F33" s="173" t="str">
        <f>B3</f>
        <v>M02</v>
      </c>
      <c r="G33" s="64" t="s">
        <v>16</v>
      </c>
      <c r="H33" s="172" t="str">
        <f>B5</f>
        <v>M04</v>
      </c>
      <c r="I33" s="85"/>
      <c r="J33" s="64" t="s">
        <v>17</v>
      </c>
      <c r="K33" s="84"/>
    </row>
    <row r="34" spans="1:11" ht="13.5">
      <c r="A34" s="96"/>
      <c r="B34" s="96">
        <f>B33+Vorgaben!$D$3+Vorgaben!$D$5</f>
        <v>0.6145833333333331</v>
      </c>
      <c r="C34" s="98">
        <v>20</v>
      </c>
      <c r="D34" s="182" t="s">
        <v>19</v>
      </c>
      <c r="E34" s="182" t="s">
        <v>19</v>
      </c>
      <c r="F34" s="173" t="str">
        <f>B10</f>
        <v>M07</v>
      </c>
      <c r="G34" s="64" t="s">
        <v>16</v>
      </c>
      <c r="H34" s="172" t="str">
        <f>B12</f>
        <v>M09</v>
      </c>
      <c r="I34" s="85"/>
      <c r="J34" s="64" t="s">
        <v>17</v>
      </c>
      <c r="K34" s="84"/>
    </row>
    <row r="35" spans="1:11" ht="13.5">
      <c r="A35" s="96"/>
      <c r="B35" s="96">
        <f>B34+Vorgaben!$D$3+Vorgaben!$D$5</f>
        <v>0.6249999999999998</v>
      </c>
      <c r="C35" s="98">
        <v>21</v>
      </c>
      <c r="D35" s="182" t="s">
        <v>20</v>
      </c>
      <c r="E35" s="182" t="s">
        <v>20</v>
      </c>
      <c r="F35" s="173" t="str">
        <f>H3</f>
        <v>M11</v>
      </c>
      <c r="G35" s="64" t="s">
        <v>16</v>
      </c>
      <c r="H35" s="172" t="str">
        <f>H5</f>
        <v>M13</v>
      </c>
      <c r="I35" s="85"/>
      <c r="J35" s="64" t="s">
        <v>17</v>
      </c>
      <c r="K35" s="84"/>
    </row>
    <row r="36" spans="1:11" ht="13.5">
      <c r="A36" s="96"/>
      <c r="B36" s="96">
        <f>B35+Vorgaben!$D$3+Vorgaben!$D$5</f>
        <v>0.6354166666666664</v>
      </c>
      <c r="C36" s="98">
        <v>22</v>
      </c>
      <c r="D36" s="182" t="s">
        <v>21</v>
      </c>
      <c r="E36" s="182" t="s">
        <v>21</v>
      </c>
      <c r="F36" s="173" t="str">
        <f>H10</f>
        <v>M15</v>
      </c>
      <c r="G36" s="64" t="s">
        <v>16</v>
      </c>
      <c r="H36" s="172" t="str">
        <f>H12</f>
        <v>M17</v>
      </c>
      <c r="I36" s="85"/>
      <c r="J36" s="64" t="s">
        <v>17</v>
      </c>
      <c r="K36" s="84"/>
    </row>
    <row r="37" spans="1:11" ht="13.5">
      <c r="A37" s="96"/>
      <c r="B37" s="96">
        <f>B36+Vorgaben!$D$3+Vorgaben!$D$5</f>
        <v>0.645833333333333</v>
      </c>
      <c r="C37" s="98">
        <v>23</v>
      </c>
      <c r="D37" s="182" t="s">
        <v>15</v>
      </c>
      <c r="E37" s="182" t="s">
        <v>15</v>
      </c>
      <c r="F37" s="173" t="str">
        <f>B6</f>
        <v>M05</v>
      </c>
      <c r="G37" s="64" t="s">
        <v>16</v>
      </c>
      <c r="H37" s="172" t="str">
        <f>B4</f>
        <v>M03</v>
      </c>
      <c r="I37" s="85"/>
      <c r="J37" s="64" t="s">
        <v>17</v>
      </c>
      <c r="K37" s="84"/>
    </row>
    <row r="38" spans="1:11" ht="13.5">
      <c r="A38" s="96"/>
      <c r="B38" s="96">
        <f>B37+Vorgaben!$D$3+Vorgaben!$D$5</f>
        <v>0.6562499999999997</v>
      </c>
      <c r="C38" s="98">
        <v>24</v>
      </c>
      <c r="D38" s="182" t="s">
        <v>15</v>
      </c>
      <c r="E38" s="182" t="s">
        <v>15</v>
      </c>
      <c r="F38" s="173" t="str">
        <f>B5</f>
        <v>M04</v>
      </c>
      <c r="G38" s="64" t="s">
        <v>16</v>
      </c>
      <c r="H38" s="172" t="str">
        <f>B2</f>
        <v>M01</v>
      </c>
      <c r="I38" s="85"/>
      <c r="J38" s="64" t="s">
        <v>17</v>
      </c>
      <c r="K38" s="84"/>
    </row>
    <row r="39" spans="1:11" ht="13.5">
      <c r="A39" s="96"/>
      <c r="B39" s="96">
        <f>B38+Vorgaben!$D$3+Vorgaben!$D$5</f>
        <v>0.6666666666666663</v>
      </c>
      <c r="C39" s="98">
        <v>25</v>
      </c>
      <c r="D39" s="182" t="s">
        <v>19</v>
      </c>
      <c r="E39" s="182" t="s">
        <v>19</v>
      </c>
      <c r="F39" s="173" t="str">
        <f>B12</f>
        <v>M09</v>
      </c>
      <c r="G39" s="64" t="s">
        <v>16</v>
      </c>
      <c r="H39" s="172" t="str">
        <f>B9</f>
        <v>M06</v>
      </c>
      <c r="I39" s="85"/>
      <c r="J39" s="64" t="s">
        <v>17</v>
      </c>
      <c r="K39" s="84"/>
    </row>
    <row r="40" spans="1:11" ht="13.5">
      <c r="A40" s="96"/>
      <c r="B40" s="96">
        <f>B39+Vorgaben!$D$3+Vorgaben!$D$5</f>
        <v>0.6770833333333329</v>
      </c>
      <c r="C40" s="98">
        <v>26</v>
      </c>
      <c r="D40" s="182" t="s">
        <v>20</v>
      </c>
      <c r="E40" s="182" t="s">
        <v>20</v>
      </c>
      <c r="F40" s="173" t="str">
        <f>H5</f>
        <v>M13</v>
      </c>
      <c r="G40" s="64" t="s">
        <v>16</v>
      </c>
      <c r="H40" s="172" t="str">
        <f>H2</f>
        <v>M10</v>
      </c>
      <c r="I40" s="85"/>
      <c r="J40" s="64" t="s">
        <v>17</v>
      </c>
      <c r="K40" s="84"/>
    </row>
    <row r="41" spans="1:11" ht="13.5">
      <c r="A41" s="96"/>
      <c r="B41" s="96">
        <f>B40+Vorgaben!$D$3+Vorgaben!$D$5</f>
        <v>0.6874999999999996</v>
      </c>
      <c r="C41" s="98">
        <v>27</v>
      </c>
      <c r="D41" s="182" t="s">
        <v>21</v>
      </c>
      <c r="E41" s="182" t="s">
        <v>21</v>
      </c>
      <c r="F41" s="173" t="str">
        <f>H12</f>
        <v>M17</v>
      </c>
      <c r="G41" s="64" t="s">
        <v>16</v>
      </c>
      <c r="H41" s="172" t="str">
        <f>H9</f>
        <v>M14</v>
      </c>
      <c r="I41" s="85"/>
      <c r="J41" s="64" t="s">
        <v>17</v>
      </c>
      <c r="K41" s="84"/>
    </row>
    <row r="42" spans="1:11" ht="13.5">
      <c r="A42" s="96"/>
      <c r="B42" s="96">
        <f>B41+Vorgaben!$D$3+Vorgaben!$D$5</f>
        <v>0.6979166666666662</v>
      </c>
      <c r="C42" s="98">
        <v>28</v>
      </c>
      <c r="D42" s="182" t="s">
        <v>15</v>
      </c>
      <c r="E42" s="182" t="s">
        <v>15</v>
      </c>
      <c r="F42" s="173" t="str">
        <f>B3</f>
        <v>M02</v>
      </c>
      <c r="G42" s="64" t="s">
        <v>16</v>
      </c>
      <c r="H42" s="172" t="str">
        <f>B6</f>
        <v>M05</v>
      </c>
      <c r="I42" s="85"/>
      <c r="J42" s="64" t="s">
        <v>17</v>
      </c>
      <c r="K42" s="84"/>
    </row>
    <row r="43" spans="1:10" ht="77.25" customHeight="1">
      <c r="A43" s="96"/>
      <c r="B43" s="89" t="s">
        <v>9</v>
      </c>
      <c r="C43" s="61"/>
      <c r="D43" s="78"/>
      <c r="E43" s="78"/>
      <c r="F43" s="181" t="s">
        <v>22</v>
      </c>
      <c r="G43" s="181"/>
      <c r="H43" s="181"/>
      <c r="I43" s="80"/>
      <c r="J43" s="79"/>
    </row>
    <row r="44" spans="1:13" ht="33" customHeight="1">
      <c r="A44" s="96"/>
      <c r="B44" s="96">
        <f>B42+Vorgaben!$D$3+Vorgaben!$D$7</f>
        <v>0.7083333333333328</v>
      </c>
      <c r="C44" s="99">
        <f>C42+1</f>
        <v>29</v>
      </c>
      <c r="D44" s="78"/>
      <c r="E44" s="78"/>
      <c r="F44" s="91">
        <f>IF(Rechnen!W3=0,"",'Gruppen-Tabellen'!B9)</f>
      </c>
      <c r="G44" s="64" t="s">
        <v>17</v>
      </c>
      <c r="H44" s="90">
        <f>IF(Rechnen!V3=0,"",'Gruppen-Tabellen'!B4)</f>
      </c>
      <c r="I44" s="85"/>
      <c r="J44" s="64" t="s">
        <v>17</v>
      </c>
      <c r="K44" s="84"/>
      <c r="M44" s="90"/>
    </row>
    <row r="45" spans="1:13" ht="13.5">
      <c r="A45" s="96"/>
      <c r="B45" s="96"/>
      <c r="C45" s="100"/>
      <c r="D45" s="78"/>
      <c r="E45" s="78"/>
      <c r="F45" s="81" t="s">
        <v>25</v>
      </c>
      <c r="G45" s="81"/>
      <c r="H45" s="82" t="s">
        <v>23</v>
      </c>
      <c r="I45" s="183"/>
      <c r="J45" s="183"/>
      <c r="K45" s="183"/>
      <c r="M45" s="82"/>
    </row>
    <row r="46" spans="1:8" ht="13.5">
      <c r="A46" s="96"/>
      <c r="B46" s="96"/>
      <c r="C46" s="99"/>
      <c r="D46" s="78"/>
      <c r="E46" s="78"/>
      <c r="G46" s="64"/>
      <c r="H46" s="74"/>
    </row>
    <row r="47" spans="1:11" ht="13.5">
      <c r="A47" s="96"/>
      <c r="B47" s="96">
        <f>B44+Vorgaben!$D$3+Vorgaben!$D$5</f>
        <v>0.7187499999999994</v>
      </c>
      <c r="C47" s="99">
        <f>C44+1</f>
        <v>30</v>
      </c>
      <c r="D47" s="78"/>
      <c r="E47" s="78"/>
      <c r="F47" s="91">
        <f>IF(Rechnen!V3=0,"",'Gruppen-Tabellen'!B3)</f>
      </c>
      <c r="G47" s="64" t="s">
        <v>17</v>
      </c>
      <c r="H47" s="90">
        <f>IF(Rechnen!W3=0,"",'Gruppen-Tabellen'!B10)</f>
      </c>
      <c r="I47" s="85"/>
      <c r="J47" s="64" t="s">
        <v>17</v>
      </c>
      <c r="K47" s="84"/>
    </row>
    <row r="48" spans="1:11" ht="13.5">
      <c r="A48" s="96"/>
      <c r="B48" s="96"/>
      <c r="C48" s="100"/>
      <c r="D48" s="78"/>
      <c r="E48" s="78"/>
      <c r="F48" s="81" t="s">
        <v>27</v>
      </c>
      <c r="G48" s="81"/>
      <c r="H48" s="82" t="s">
        <v>30</v>
      </c>
      <c r="I48" s="183"/>
      <c r="J48" s="183"/>
      <c r="K48" s="183"/>
    </row>
    <row r="49" spans="1:8" ht="13.5">
      <c r="A49" s="96"/>
      <c r="B49" s="96"/>
      <c r="C49" s="100"/>
      <c r="D49" s="78"/>
      <c r="E49" s="78"/>
      <c r="F49" s="81"/>
      <c r="G49" s="81"/>
      <c r="H49" s="82"/>
    </row>
    <row r="50" spans="1:11" ht="13.5">
      <c r="A50" s="96"/>
      <c r="B50" s="96">
        <f>B47+Vorgaben!$D$3+Vorgaben!$D$5</f>
        <v>0.7291666666666661</v>
      </c>
      <c r="C50" s="99">
        <f>C47+1</f>
        <v>31</v>
      </c>
      <c r="D50" s="78"/>
      <c r="E50" s="78"/>
      <c r="F50" s="91">
        <f>IF(Rechnen!Y3=0,"",'Gruppen-Tabellen'!B21)</f>
      </c>
      <c r="G50" s="64" t="s">
        <v>17</v>
      </c>
      <c r="H50" s="90">
        <f>IF(Rechnen!X3=0,"",'Gruppen-Tabellen'!B16)</f>
      </c>
      <c r="I50" s="85"/>
      <c r="J50" s="64" t="s">
        <v>17</v>
      </c>
      <c r="K50" s="84"/>
    </row>
    <row r="51" spans="1:11" ht="13.5">
      <c r="A51" s="96"/>
      <c r="B51" s="96"/>
      <c r="C51" s="100"/>
      <c r="D51" s="78"/>
      <c r="E51" s="78"/>
      <c r="F51" s="81" t="s">
        <v>29</v>
      </c>
      <c r="G51" s="81"/>
      <c r="H51" s="82" t="s">
        <v>26</v>
      </c>
      <c r="I51" s="183"/>
      <c r="J51" s="183"/>
      <c r="K51" s="183"/>
    </row>
    <row r="52" spans="1:8" ht="13.5">
      <c r="A52" s="96"/>
      <c r="B52" s="96"/>
      <c r="C52" s="99"/>
      <c r="D52" s="78"/>
      <c r="E52" s="78"/>
      <c r="G52" s="64"/>
      <c r="H52" s="74"/>
    </row>
    <row r="53" spans="1:11" ht="13.5">
      <c r="A53" s="96"/>
      <c r="B53" s="96">
        <f>B50+Vorgaben!$D$3+Vorgaben!$D$5</f>
        <v>0.7395833333333327</v>
      </c>
      <c r="C53" s="99">
        <f>C50+1</f>
        <v>32</v>
      </c>
      <c r="D53" s="78"/>
      <c r="E53" s="78"/>
      <c r="F53" s="91">
        <f>IF(Rechnen!X3=0,"",'Gruppen-Tabellen'!B15)</f>
      </c>
      <c r="G53" s="64" t="s">
        <v>17</v>
      </c>
      <c r="H53" s="90">
        <f>IF(Rechnen!Y3=0,"",'Gruppen-Tabellen'!B22)</f>
      </c>
      <c r="I53" s="85"/>
      <c r="J53" s="64" t="s">
        <v>17</v>
      </c>
      <c r="K53" s="84"/>
    </row>
    <row r="54" spans="1:11" ht="13.5">
      <c r="A54" s="96"/>
      <c r="B54" s="99"/>
      <c r="C54" s="99"/>
      <c r="D54" s="78"/>
      <c r="E54" s="83"/>
      <c r="F54" s="81" t="s">
        <v>24</v>
      </c>
      <c r="G54" s="81"/>
      <c r="H54" s="82" t="s">
        <v>28</v>
      </c>
      <c r="I54" s="183"/>
      <c r="J54" s="183"/>
      <c r="K54" s="183"/>
    </row>
    <row r="55" spans="1:8" ht="13.5">
      <c r="A55" s="96"/>
      <c r="B55" s="99"/>
      <c r="C55" s="103"/>
      <c r="D55" s="78"/>
      <c r="E55" s="78"/>
      <c r="G55" s="74"/>
      <c r="H55" s="74"/>
    </row>
    <row r="56" spans="1:8" ht="13.5">
      <c r="A56" s="96"/>
      <c r="B56" s="99"/>
      <c r="C56" s="104"/>
      <c r="D56" s="78"/>
      <c r="E56" s="78"/>
      <c r="F56" s="74"/>
      <c r="G56" s="64"/>
      <c r="H56" s="75"/>
    </row>
    <row r="57" spans="1:5" ht="13.5">
      <c r="A57" s="97"/>
      <c r="B57" s="99"/>
      <c r="C57" s="104"/>
      <c r="D57" s="78"/>
      <c r="E57" s="78"/>
    </row>
    <row r="58" spans="1:10" ht="13.5">
      <c r="A58" s="96"/>
      <c r="B58" s="99"/>
      <c r="C58" s="103"/>
      <c r="D58" s="78"/>
      <c r="E58" s="83"/>
      <c r="F58" s="181" t="s">
        <v>31</v>
      </c>
      <c r="G58" s="181"/>
      <c r="H58" s="181"/>
      <c r="I58" s="80"/>
      <c r="J58" s="79"/>
    </row>
    <row r="59" spans="1:11" ht="33" customHeight="1">
      <c r="A59" s="96"/>
      <c r="B59" s="96">
        <f>B53+Vorgaben!$D$3+Vorgaben!$D$7</f>
        <v>0.7499999999999993</v>
      </c>
      <c r="C59" s="101">
        <f>C53+1</f>
        <v>33</v>
      </c>
      <c r="D59" s="78"/>
      <c r="E59" s="78"/>
      <c r="F59" s="92">
        <f>IF(OR(I47="",K47=""),"",IF(I47&gt;K47,F47,IF(I47&lt;=K47,H47)))</f>
      </c>
      <c r="G59" s="64" t="s">
        <v>17</v>
      </c>
      <c r="H59" s="93">
        <f>IF(OR(I50="",K50=""),"",IF(I50&gt;K50,F50,IF(I50&lt;=K50,H50)))</f>
      </c>
      <c r="I59" s="85"/>
      <c r="J59" s="64" t="s">
        <v>17</v>
      </c>
      <c r="K59" s="84"/>
    </row>
    <row r="60" spans="1:11" ht="13.5">
      <c r="A60" s="96"/>
      <c r="B60" s="96"/>
      <c r="C60" s="102"/>
      <c r="D60" s="78"/>
      <c r="E60" s="78"/>
      <c r="F60" s="81" t="s">
        <v>75</v>
      </c>
      <c r="G60" s="81"/>
      <c r="H60" s="81" t="s">
        <v>76</v>
      </c>
      <c r="I60" s="183"/>
      <c r="J60" s="183"/>
      <c r="K60" s="183"/>
    </row>
    <row r="61" spans="1:8" ht="13.5">
      <c r="A61" s="96"/>
      <c r="B61" s="96"/>
      <c r="C61" s="101"/>
      <c r="D61" s="78"/>
      <c r="E61" s="78"/>
      <c r="G61" s="64"/>
      <c r="H61" s="74"/>
    </row>
    <row r="62" spans="1:11" ht="13.5">
      <c r="A62" s="96"/>
      <c r="B62" s="96">
        <f>B59+Vorgaben!$D$3+Vorgaben!$D$5</f>
        <v>0.760416666666666</v>
      </c>
      <c r="C62" s="101">
        <f>C59+1</f>
        <v>34</v>
      </c>
      <c r="D62" s="78"/>
      <c r="E62" s="78"/>
      <c r="F62" s="92">
        <f>IF(OR(I44="",K44=""),"",IF(I44&gt;K44,F44,IF(I44&lt;=K44,H44)))</f>
      </c>
      <c r="G62" s="64" t="s">
        <v>17</v>
      </c>
      <c r="H62" s="93">
        <f>IF(OR(I53="",K53=""),"",IF(I53&gt;K53,F53,IF(I53&lt;=K53,H53)))</f>
      </c>
      <c r="I62" s="85"/>
      <c r="J62" s="64" t="s">
        <v>17</v>
      </c>
      <c r="K62" s="84"/>
    </row>
    <row r="63" spans="1:11" ht="13.5">
      <c r="A63" s="96"/>
      <c r="B63" s="96"/>
      <c r="C63" s="99"/>
      <c r="D63" s="78"/>
      <c r="E63" s="83"/>
      <c r="F63" s="81" t="s">
        <v>77</v>
      </c>
      <c r="G63" s="81"/>
      <c r="H63" s="81" t="s">
        <v>78</v>
      </c>
      <c r="I63" s="183"/>
      <c r="J63" s="183"/>
      <c r="K63" s="183"/>
    </row>
    <row r="64" spans="1:8" ht="13.5">
      <c r="A64" s="96"/>
      <c r="B64" s="96"/>
      <c r="C64" s="99"/>
      <c r="D64" s="78"/>
      <c r="E64" s="78"/>
      <c r="G64" s="74"/>
      <c r="H64" s="74"/>
    </row>
    <row r="65" spans="1:10" ht="39.75" customHeight="1">
      <c r="A65" s="97"/>
      <c r="B65" s="97"/>
      <c r="C65" s="99"/>
      <c r="D65" s="78"/>
      <c r="E65" s="78"/>
      <c r="F65" s="181" t="s">
        <v>32</v>
      </c>
      <c r="G65" s="181"/>
      <c r="H65" s="181"/>
      <c r="I65" s="64"/>
      <c r="J65" s="79"/>
    </row>
    <row r="66" spans="1:11" ht="30" customHeight="1">
      <c r="A66" s="96"/>
      <c r="B66" s="96">
        <f>B62+Vorgaben!$D$3+Vorgaben!$D$7</f>
        <v>0.7708333333333326</v>
      </c>
      <c r="C66" s="99">
        <f>C62+1</f>
        <v>35</v>
      </c>
      <c r="D66" s="78"/>
      <c r="E66" s="78"/>
      <c r="F66" s="92">
        <f>IF(OR(I59="",K59=""),"",IF(I59&lt;K59,F59,IF(I59&gt;=K59,H59)))</f>
      </c>
      <c r="G66" s="64" t="s">
        <v>17</v>
      </c>
      <c r="H66" s="93">
        <f>IF(OR(I62="",K62=""),"",IF(I62&lt;K62,F62,IF(I62&gt;=K62,H62)))</f>
      </c>
      <c r="I66" s="85"/>
      <c r="J66" s="79" t="s">
        <v>17</v>
      </c>
      <c r="K66" s="84"/>
    </row>
    <row r="67" spans="1:11" ht="13.5">
      <c r="A67" s="97"/>
      <c r="B67" s="97"/>
      <c r="C67" s="103"/>
      <c r="D67" s="78"/>
      <c r="E67" s="78"/>
      <c r="F67" s="81" t="s">
        <v>79</v>
      </c>
      <c r="G67" s="81"/>
      <c r="H67" s="82" t="s">
        <v>82</v>
      </c>
      <c r="I67" s="183"/>
      <c r="J67" s="183"/>
      <c r="K67" s="183"/>
    </row>
    <row r="68" spans="1:8" ht="13.5">
      <c r="A68" s="96"/>
      <c r="B68" s="96"/>
      <c r="C68" s="103"/>
      <c r="D68" s="78"/>
      <c r="E68" s="78"/>
      <c r="G68" s="74"/>
      <c r="H68" s="74"/>
    </row>
    <row r="69" spans="1:10" ht="39.75" customHeight="1">
      <c r="A69" s="96"/>
      <c r="B69" s="96"/>
      <c r="C69" s="103"/>
      <c r="D69" s="78"/>
      <c r="E69" s="83"/>
      <c r="F69" s="181" t="s">
        <v>33</v>
      </c>
      <c r="G69" s="181"/>
      <c r="H69" s="181"/>
      <c r="I69" s="79"/>
      <c r="J69" s="79"/>
    </row>
    <row r="70" spans="1:11" ht="33" customHeight="1">
      <c r="A70" s="96"/>
      <c r="B70" s="96">
        <f>B66+Vorgaben!$D$3+Vorgaben!$D$5</f>
        <v>0.7812499999999992</v>
      </c>
      <c r="C70" s="103">
        <v>36</v>
      </c>
      <c r="D70" s="78"/>
      <c r="E70" s="78"/>
      <c r="F70" s="92">
        <f>IF(OR(I59="",K59=""),"",IF(I59&gt;K59,F59,IF(I59&lt;=K59,H59)))</f>
      </c>
      <c r="G70" s="64" t="s">
        <v>17</v>
      </c>
      <c r="H70" s="93">
        <f>IF(OR(I62="",K62=""),"",IF(I62&gt;K62,F62,IF(I62&lt;=K62,H62)))</f>
      </c>
      <c r="I70" s="85"/>
      <c r="J70" s="64" t="s">
        <v>17</v>
      </c>
      <c r="K70" s="84"/>
    </row>
    <row r="71" spans="1:11" ht="13.5">
      <c r="A71" s="96"/>
      <c r="B71" s="99"/>
      <c r="C71" s="103"/>
      <c r="F71" s="81" t="s">
        <v>80</v>
      </c>
      <c r="G71" s="81"/>
      <c r="H71" s="82" t="s">
        <v>81</v>
      </c>
      <c r="I71" s="183"/>
      <c r="J71" s="183"/>
      <c r="K71" s="183"/>
    </row>
    <row r="72" spans="1:10" ht="12.75">
      <c r="A72" s="76"/>
      <c r="C72" s="61"/>
      <c r="F72" s="61"/>
      <c r="H72" s="61"/>
      <c r="J72" s="61"/>
    </row>
  </sheetData>
  <sheetProtection password="E760" sheet="1" objects="1" scenarios="1"/>
  <mergeCells count="41">
    <mergeCell ref="D39:E39"/>
    <mergeCell ref="D14:E14"/>
    <mergeCell ref="D40:E40"/>
    <mergeCell ref="D25:E25"/>
    <mergeCell ref="D26:E26"/>
    <mergeCell ref="D23:E23"/>
    <mergeCell ref="D27:E27"/>
    <mergeCell ref="D28:E28"/>
    <mergeCell ref="D29:E29"/>
    <mergeCell ref="D36:E36"/>
    <mergeCell ref="D37:E37"/>
    <mergeCell ref="D38:E38"/>
    <mergeCell ref="D19:E19"/>
    <mergeCell ref="D32:E32"/>
    <mergeCell ref="D33:E33"/>
    <mergeCell ref="D34:E34"/>
    <mergeCell ref="D35:E35"/>
    <mergeCell ref="D22:E22"/>
    <mergeCell ref="D31:E31"/>
    <mergeCell ref="I67:K67"/>
    <mergeCell ref="I71:K71"/>
    <mergeCell ref="D24:E24"/>
    <mergeCell ref="I60:K60"/>
    <mergeCell ref="I63:K63"/>
    <mergeCell ref="I45:K45"/>
    <mergeCell ref="I48:K48"/>
    <mergeCell ref="I51:K51"/>
    <mergeCell ref="I54:K54"/>
    <mergeCell ref="D30:E30"/>
    <mergeCell ref="D15:E15"/>
    <mergeCell ref="D16:E16"/>
    <mergeCell ref="D17:E17"/>
    <mergeCell ref="D18:E18"/>
    <mergeCell ref="D20:E20"/>
    <mergeCell ref="D21:E21"/>
    <mergeCell ref="F69:H69"/>
    <mergeCell ref="F65:H65"/>
    <mergeCell ref="F58:H58"/>
    <mergeCell ref="F43:H43"/>
    <mergeCell ref="D41:E41"/>
    <mergeCell ref="D42:E42"/>
  </mergeCells>
  <printOptions/>
  <pageMargins left="0.53" right="0.16" top="1.21" bottom="0.19" header="0.33" footer="0.13"/>
  <pageSetup horizontalDpi="300" verticalDpi="300" orientation="portrait" paperSize="9" r:id="rId2"/>
  <headerFooter alignWithMargins="0">
    <oddHeader>&amp;LVereins
Name
&amp;C&amp;"Arial,Fett"&amp;14&amp;ETurnier 
Spielplan
&amp;RDatum</oddHeader>
  </headerFooter>
  <rowBreaks count="1" manualBreakCount="1">
    <brk id="42" max="10" man="1"/>
  </rowBreaks>
  <legacyDrawing r:id="rId1"/>
</worksheet>
</file>

<file path=xl/worksheets/sheet6.xml><?xml version="1.0" encoding="utf-8"?>
<worksheet xmlns="http://schemas.openxmlformats.org/spreadsheetml/2006/main" xmlns:r="http://schemas.openxmlformats.org/officeDocument/2006/relationships">
  <sheetPr codeName="Tabelle4"/>
  <dimension ref="A1:Z30"/>
  <sheetViews>
    <sheetView zoomScale="75" zoomScaleNormal="75" zoomScalePageLayoutView="0" workbookViewId="0" topLeftCell="B1">
      <selection activeCell="E9" sqref="E9 E23 G28"/>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3" width="8.421875" style="11" customWidth="1"/>
    <col min="24" max="16384" width="11.421875" style="13" customWidth="1"/>
  </cols>
  <sheetData>
    <row r="1" spans="22:23" ht="47.25" customHeight="1">
      <c r="V1" s="12"/>
      <c r="W1" s="12"/>
    </row>
    <row r="2" spans="1:26" ht="43.5" customHeight="1">
      <c r="A2" s="14" t="s">
        <v>41</v>
      </c>
      <c r="B2" s="15" t="s">
        <v>42</v>
      </c>
      <c r="C2" s="15"/>
      <c r="D2" s="15" t="s">
        <v>42</v>
      </c>
      <c r="E2" s="185" t="s">
        <v>13</v>
      </c>
      <c r="F2" s="185"/>
      <c r="G2" s="185"/>
      <c r="H2" s="87" t="s">
        <v>43</v>
      </c>
      <c r="I2" s="87" t="s">
        <v>44</v>
      </c>
      <c r="J2" s="16"/>
      <c r="K2" s="17" t="s">
        <v>0</v>
      </c>
      <c r="L2" s="17" t="s">
        <v>45</v>
      </c>
      <c r="M2" s="17" t="s">
        <v>1</v>
      </c>
      <c r="N2" s="186" t="s">
        <v>2</v>
      </c>
      <c r="O2" s="186"/>
      <c r="P2" s="186"/>
      <c r="Q2" s="17" t="s">
        <v>46</v>
      </c>
      <c r="R2" s="16"/>
      <c r="S2" s="11" t="s">
        <v>47</v>
      </c>
      <c r="T2" s="11" t="s">
        <v>48</v>
      </c>
      <c r="U2" s="11" t="s">
        <v>49</v>
      </c>
      <c r="V2" s="12" t="s">
        <v>50</v>
      </c>
      <c r="W2" s="12" t="s">
        <v>51</v>
      </c>
      <c r="X2" s="12" t="s">
        <v>57</v>
      </c>
      <c r="Y2" s="12" t="s">
        <v>58</v>
      </c>
      <c r="Z2" s="11" t="s">
        <v>96</v>
      </c>
    </row>
    <row r="3" spans="1:26" ht="12.75">
      <c r="A3" s="18">
        <f>Spielplan!$B15</f>
        <v>0.4166666666666667</v>
      </c>
      <c r="B3" s="18" t="str">
        <f>Spielplan!$F15</f>
        <v>M01</v>
      </c>
      <c r="C3" s="19" t="s">
        <v>16</v>
      </c>
      <c r="D3" s="20" t="str">
        <f>Spielplan!$H15</f>
        <v>M02</v>
      </c>
      <c r="E3" s="15">
        <f>IF(Spielplan!$I15="","",Spielplan!$I15)</f>
      </c>
      <c r="F3" s="15" t="s">
        <v>17</v>
      </c>
      <c r="G3" s="15">
        <f>IF(Spielplan!$K15="","",Spielplan!$K15)</f>
      </c>
      <c r="H3" s="88">
        <f aca="true" t="shared" si="0" ref="H3:H17">IF(OR($E3="",$G3=""),"",IF(E3&gt;G3,3,IF(E3=G3,1,0)))</f>
      </c>
      <c r="I3" s="88">
        <f aca="true" t="shared" si="1" ref="I3:I17">IF(OR($E3="",$G3=""),"",IF(G3&gt;E3,3,IF(E3=G3,1,0)))</f>
      </c>
      <c r="K3" s="86" t="str">
        <f>Vorgaben!A2</f>
        <v>M01</v>
      </c>
      <c r="L3" s="19">
        <f>SUM(S3:U3)+Z3</f>
        <v>0</v>
      </c>
      <c r="M3" s="19">
        <f>SUM(H3,I11,H17,I26)</f>
        <v>0</v>
      </c>
      <c r="N3" s="15">
        <f>SUM(E3,G11,E17,G26)</f>
        <v>0</v>
      </c>
      <c r="O3" s="15" t="s">
        <v>17</v>
      </c>
      <c r="P3" s="15">
        <f>SUM(G3,E11,G17,E26)</f>
        <v>0</v>
      </c>
      <c r="Q3" s="15">
        <f>N3-P3</f>
        <v>0</v>
      </c>
      <c r="R3" s="21"/>
      <c r="S3" s="11">
        <f>IF(OR(E3="",G3=""),0,1)</f>
        <v>0</v>
      </c>
      <c r="T3" s="11">
        <f>IF(OR(E11="",G11=""),0,1)</f>
        <v>0</v>
      </c>
      <c r="U3" s="11">
        <f>IF(OR(E17="",G17=""),0,1)</f>
        <v>0</v>
      </c>
      <c r="V3" s="11">
        <f>SUM(L3:L7)/2</f>
        <v>0</v>
      </c>
      <c r="W3" s="11">
        <f>SUM(L10:L14)/2</f>
        <v>0</v>
      </c>
      <c r="X3" s="11">
        <f>SUM(L17:L21)/2</f>
        <v>0</v>
      </c>
      <c r="Y3" s="11">
        <f>SUM(L24:L28)/2</f>
        <v>0</v>
      </c>
      <c r="Z3" s="11">
        <f>IF(OR(E17="",G17=""),0,1)</f>
        <v>0</v>
      </c>
    </row>
    <row r="4" spans="1:26" ht="12.75">
      <c r="A4" s="18">
        <f>Spielplan!$B16</f>
        <v>0.42708333333333337</v>
      </c>
      <c r="B4" s="18" t="str">
        <f>Spielplan!$F16</f>
        <v>M06</v>
      </c>
      <c r="C4" s="19" t="s">
        <v>16</v>
      </c>
      <c r="D4" s="20" t="str">
        <f>Spielplan!$H16</f>
        <v>M07</v>
      </c>
      <c r="E4" s="15">
        <f>IF(Spielplan!$I16="","",Spielplan!$I16)</f>
      </c>
      <c r="F4" s="15" t="s">
        <v>17</v>
      </c>
      <c r="G4" s="15">
        <f>IF(Spielplan!$K16="","",Spielplan!$K16)</f>
      </c>
      <c r="H4" s="88">
        <f t="shared" si="0"/>
      </c>
      <c r="I4" s="88">
        <f t="shared" si="1"/>
      </c>
      <c r="K4" s="86" t="str">
        <f>Vorgaben!A3</f>
        <v>M02</v>
      </c>
      <c r="L4" s="19">
        <f>SUM(S4:U4)+Z4</f>
        <v>0</v>
      </c>
      <c r="M4" s="19">
        <f>SUM(I3,I12,H21,H30)</f>
        <v>0</v>
      </c>
      <c r="N4" s="15">
        <f>SUM(G3,G12,E21,E30)</f>
        <v>0</v>
      </c>
      <c r="O4" s="15" t="s">
        <v>17</v>
      </c>
      <c r="P4" s="15">
        <f>SUM(E3,E12,G21,G30)</f>
        <v>0</v>
      </c>
      <c r="Q4" s="15">
        <f>N4-P4</f>
        <v>0</v>
      </c>
      <c r="R4" s="21"/>
      <c r="S4" s="11">
        <f>IF(OR(E3="",G3=""),0,1)</f>
        <v>0</v>
      </c>
      <c r="T4" s="11">
        <f>IF(OR(E12="",G12=""),0,1)</f>
        <v>0</v>
      </c>
      <c r="U4" s="11">
        <f>IF(OR(E21="",G21=""),0,1)</f>
        <v>0</v>
      </c>
      <c r="Z4" s="11">
        <f>IF(OR(E30="",G30=""),0,1)</f>
        <v>0</v>
      </c>
    </row>
    <row r="5" spans="1:26" ht="12.75">
      <c r="A5" s="18">
        <f>Spielplan!$B17</f>
        <v>0.43750000000000006</v>
      </c>
      <c r="B5" s="18" t="str">
        <f>Spielplan!$F17</f>
        <v>M10</v>
      </c>
      <c r="C5" s="19" t="s">
        <v>16</v>
      </c>
      <c r="D5" s="20" t="str">
        <f>Spielplan!$H17</f>
        <v>M11</v>
      </c>
      <c r="E5" s="15">
        <f>IF(Spielplan!$I17="","",Spielplan!$I17)</f>
      </c>
      <c r="F5" s="15" t="s">
        <v>17</v>
      </c>
      <c r="G5" s="15">
        <f>IF(Spielplan!$K17="","",Spielplan!$K17)</f>
      </c>
      <c r="H5" s="88">
        <f t="shared" si="0"/>
      </c>
      <c r="I5" s="88">
        <f t="shared" si="1"/>
      </c>
      <c r="K5" s="86" t="str">
        <f>Vorgaben!A4</f>
        <v>M03</v>
      </c>
      <c r="L5" s="19">
        <f>SUM(S5:U5)+Z5</f>
        <v>0</v>
      </c>
      <c r="M5" s="19">
        <f>SUM(H7,H12,I17,I25)</f>
        <v>0</v>
      </c>
      <c r="N5" s="15">
        <f>SUM(E7,E12,G17,G25)</f>
        <v>0</v>
      </c>
      <c r="O5" s="15" t="s">
        <v>17</v>
      </c>
      <c r="P5" s="15">
        <f>SUM(G7,G12,E17,E25)</f>
        <v>0</v>
      </c>
      <c r="Q5" s="15">
        <f>N5-P5</f>
        <v>0</v>
      </c>
      <c r="R5" s="21"/>
      <c r="S5" s="11">
        <f>IF(OR(E7="",G7=""),0,1)</f>
        <v>0</v>
      </c>
      <c r="T5" s="11">
        <f>IF(OR(E12="",G12=""),0,1)</f>
        <v>0</v>
      </c>
      <c r="U5" s="11">
        <f>IF(OR(E17="",G17=""),0,1)</f>
        <v>0</v>
      </c>
      <c r="Z5" s="11">
        <f>IF(OR(E25="",G25=""),0,1)</f>
        <v>0</v>
      </c>
    </row>
    <row r="6" spans="1:26" ht="12.75">
      <c r="A6" s="18">
        <f>Spielplan!$B18</f>
        <v>0.44791666666666674</v>
      </c>
      <c r="B6" s="18" t="str">
        <f>Spielplan!$F18</f>
        <v>M14</v>
      </c>
      <c r="C6" s="19" t="s">
        <v>16</v>
      </c>
      <c r="D6" s="20" t="str">
        <f>Spielplan!$H18</f>
        <v>M15</v>
      </c>
      <c r="E6" s="15">
        <f>IF(Spielplan!$I18="","",Spielplan!$I18)</f>
      </c>
      <c r="F6" s="15" t="s">
        <v>17</v>
      </c>
      <c r="G6" s="15">
        <f>IF(Spielplan!$K18="","",Spielplan!$K18)</f>
      </c>
      <c r="H6" s="88">
        <f t="shared" si="0"/>
      </c>
      <c r="I6" s="88">
        <f t="shared" si="1"/>
      </c>
      <c r="K6" s="86" t="str">
        <f>Vorgaben!A5</f>
        <v>M04</v>
      </c>
      <c r="L6" s="19">
        <f>SUM(S6:U6)+Z6</f>
        <v>0</v>
      </c>
      <c r="M6" s="19">
        <f>SUM(I7,H16,I21,H26)</f>
        <v>0</v>
      </c>
      <c r="N6" s="15">
        <f>SUM(G7,E16,G21,E26)</f>
        <v>0</v>
      </c>
      <c r="O6" s="15" t="s">
        <v>17</v>
      </c>
      <c r="P6" s="15">
        <f>SUM(E7,G16,E21,G26)</f>
        <v>0</v>
      </c>
      <c r="Q6" s="15">
        <f>N6-P6</f>
        <v>0</v>
      </c>
      <c r="R6" s="21"/>
      <c r="S6" s="11">
        <f>IF(OR(E7="",G7=""),0,1)</f>
        <v>0</v>
      </c>
      <c r="T6" s="11">
        <f>IF(OR(E16="",G16=""),0,1)</f>
        <v>0</v>
      </c>
      <c r="U6" s="11">
        <f>IF(OR(E26="",G26=""),0,1)</f>
        <v>0</v>
      </c>
      <c r="Z6" s="11">
        <f>IF(OR(E26="",G26=""),0,1)</f>
        <v>0</v>
      </c>
    </row>
    <row r="7" spans="1:26" ht="12.75">
      <c r="A7" s="18">
        <f>Spielplan!$B19</f>
        <v>0.4583333333333334</v>
      </c>
      <c r="B7" s="18" t="str">
        <f>Spielplan!$F19</f>
        <v>M03</v>
      </c>
      <c r="C7" s="19" t="s">
        <v>16</v>
      </c>
      <c r="D7" s="20" t="str">
        <f>Spielplan!$H19</f>
        <v>M04</v>
      </c>
      <c r="E7" s="15">
        <f>IF(Spielplan!$I19="","",Spielplan!$I19)</f>
      </c>
      <c r="F7" s="15" t="s">
        <v>17</v>
      </c>
      <c r="G7" s="15">
        <f>IF(Spielplan!$K19="","",Spielplan!$K19)</f>
      </c>
      <c r="H7" s="88">
        <f t="shared" si="0"/>
      </c>
      <c r="I7" s="88">
        <f t="shared" si="1"/>
      </c>
      <c r="K7" s="86" t="str">
        <f>Vorgaben!A6</f>
        <v>M05</v>
      </c>
      <c r="L7" s="19">
        <f>SUM(S7:U7)+Z7</f>
        <v>0</v>
      </c>
      <c r="M7" s="19">
        <f>SUM(H11,I16,H25,I30)</f>
        <v>0</v>
      </c>
      <c r="N7" s="15">
        <f>SUM(E11,G16,E25,G30)</f>
        <v>0</v>
      </c>
      <c r="O7" s="15" t="s">
        <v>17</v>
      </c>
      <c r="P7" s="15">
        <f>SUM(G11,E16,G25,E30)</f>
        <v>0</v>
      </c>
      <c r="Q7" s="15">
        <f>N7-P7</f>
        <v>0</v>
      </c>
      <c r="R7" s="21"/>
      <c r="S7" s="11">
        <f>IF(OR(E11="",G11=""),0,1)</f>
        <v>0</v>
      </c>
      <c r="T7" s="11">
        <f>IF(OR(E16="",G16=""),0,1)</f>
        <v>0</v>
      </c>
      <c r="U7" s="11">
        <f>IF(OR(E25="",G25=""),0,1)</f>
        <v>0</v>
      </c>
      <c r="Z7" s="11">
        <f>IF(OR(E30="",G30=""),0,1)</f>
        <v>0</v>
      </c>
    </row>
    <row r="8" spans="1:23" ht="12.75">
      <c r="A8" s="18">
        <f>Spielplan!$B20</f>
        <v>0.4687500000000001</v>
      </c>
      <c r="B8" s="18" t="str">
        <f>Spielplan!$F20</f>
        <v>M08</v>
      </c>
      <c r="C8" s="19" t="s">
        <v>16</v>
      </c>
      <c r="D8" s="20" t="str">
        <f>Spielplan!$H20</f>
        <v>M09</v>
      </c>
      <c r="E8" s="15">
        <f>IF(Spielplan!$I20="","",Spielplan!$I20)</f>
      </c>
      <c r="F8" s="15" t="s">
        <v>17</v>
      </c>
      <c r="G8" s="15">
        <f>IF(Spielplan!$K20="","",Spielplan!$K20)</f>
      </c>
      <c r="H8" s="88">
        <f t="shared" si="0"/>
      </c>
      <c r="I8" s="88">
        <f t="shared" si="1"/>
      </c>
      <c r="K8" s="185" t="s">
        <v>6</v>
      </c>
      <c r="L8" s="185" t="s">
        <v>45</v>
      </c>
      <c r="M8" s="185" t="s">
        <v>1</v>
      </c>
      <c r="N8" s="185" t="s">
        <v>2</v>
      </c>
      <c r="O8" s="185"/>
      <c r="P8" s="185"/>
      <c r="Q8" s="185" t="s">
        <v>46</v>
      </c>
      <c r="V8" s="22"/>
      <c r="W8" s="22"/>
    </row>
    <row r="9" spans="1:23" ht="12.75">
      <c r="A9" s="18">
        <f>Spielplan!$B21</f>
        <v>0.4791666666666668</v>
      </c>
      <c r="B9" s="18" t="str">
        <f>Spielplan!$F21</f>
        <v>M12</v>
      </c>
      <c r="C9" s="19" t="s">
        <v>16</v>
      </c>
      <c r="D9" s="20" t="str">
        <f>Spielplan!$H21</f>
        <v>M13</v>
      </c>
      <c r="E9" s="15">
        <f>IF(Spielplan!$I21="","",Spielplan!$I21)</f>
      </c>
      <c r="F9" s="15" t="s">
        <v>17</v>
      </c>
      <c r="G9" s="15">
        <f>IF(Spielplan!$K21="","",Spielplan!$K21)</f>
      </c>
      <c r="H9" s="88">
        <f t="shared" si="0"/>
      </c>
      <c r="I9" s="88">
        <f t="shared" si="1"/>
      </c>
      <c r="K9" s="185"/>
      <c r="L9" s="185"/>
      <c r="M9" s="185"/>
      <c r="N9" s="185"/>
      <c r="O9" s="185"/>
      <c r="P9" s="185"/>
      <c r="Q9" s="185"/>
      <c r="V9" s="22"/>
      <c r="W9" s="22"/>
    </row>
    <row r="10" spans="1:23" ht="12.75">
      <c r="A10" s="18">
        <f>Spielplan!$B22</f>
        <v>0.4895833333333335</v>
      </c>
      <c r="B10" s="18" t="str">
        <f>Spielplan!$F22</f>
        <v>M16</v>
      </c>
      <c r="C10" s="19" t="s">
        <v>16</v>
      </c>
      <c r="D10" s="20" t="str">
        <f>Spielplan!$H22</f>
        <v>M17</v>
      </c>
      <c r="E10" s="15">
        <f>IF(Spielplan!$I22="","",Spielplan!$I22)</f>
      </c>
      <c r="F10" s="15" t="s">
        <v>17</v>
      </c>
      <c r="G10" s="15">
        <f>IF(Spielplan!$K22="","",Spielplan!$K22)</f>
      </c>
      <c r="H10" s="88">
        <f t="shared" si="0"/>
      </c>
      <c r="I10" s="88">
        <f t="shared" si="1"/>
      </c>
      <c r="K10" s="86" t="str">
        <f>Vorgaben!A9</f>
        <v>M06</v>
      </c>
      <c r="L10" s="19">
        <f>SUM(S10:U10)</f>
        <v>0</v>
      </c>
      <c r="M10" s="19">
        <f>SUM(H4,H18,I27)</f>
        <v>0</v>
      </c>
      <c r="N10" s="15">
        <f>SUM(E4,E18,G27)</f>
        <v>0</v>
      </c>
      <c r="O10" s="15" t="s">
        <v>17</v>
      </c>
      <c r="P10" s="15">
        <f>SUM(G4,G18,E27)</f>
        <v>0</v>
      </c>
      <c r="Q10" s="15">
        <f>N10-P10</f>
        <v>0</v>
      </c>
      <c r="R10" s="23"/>
      <c r="S10" s="11">
        <f>IF(OR(E4="",G4=""),0,1)</f>
        <v>0</v>
      </c>
      <c r="T10" s="11">
        <f>IF(OR(E18="",G18=""),0,1)</f>
        <v>0</v>
      </c>
      <c r="U10" s="11">
        <f>IF(OR(E27="",G27=""),0,1)</f>
        <v>0</v>
      </c>
      <c r="V10" s="24"/>
      <c r="W10" s="24"/>
    </row>
    <row r="11" spans="1:23" ht="12.75">
      <c r="A11" s="18">
        <f>Spielplan!$B23</f>
        <v>0.5000000000000002</v>
      </c>
      <c r="B11" s="18" t="str">
        <f>Spielplan!$F23</f>
        <v>M05</v>
      </c>
      <c r="C11" s="19" t="s">
        <v>16</v>
      </c>
      <c r="D11" s="20" t="str">
        <f>Spielplan!$H23</f>
        <v>M01</v>
      </c>
      <c r="E11" s="15">
        <f>IF(Spielplan!$I23="","",Spielplan!$I23)</f>
      </c>
      <c r="F11" s="15" t="s">
        <v>17</v>
      </c>
      <c r="G11" s="15">
        <f>IF(Spielplan!$K23="","",Spielplan!$K23)</f>
      </c>
      <c r="H11" s="88">
        <f t="shared" si="0"/>
      </c>
      <c r="I11" s="88">
        <f t="shared" si="1"/>
      </c>
      <c r="J11" s="25"/>
      <c r="K11" s="86" t="str">
        <f>Vorgaben!A10</f>
        <v>M07</v>
      </c>
      <c r="L11" s="19">
        <f>SUM(S11:U11)</f>
        <v>0</v>
      </c>
      <c r="M11" s="19">
        <f>SUM(I4,I13,H22)</f>
        <v>0</v>
      </c>
      <c r="N11" s="15">
        <f>SUM(G4,G13,E22)</f>
        <v>0</v>
      </c>
      <c r="O11" s="15" t="s">
        <v>17</v>
      </c>
      <c r="P11" s="15">
        <f>SUM(E4,E13,G22)</f>
        <v>0</v>
      </c>
      <c r="Q11" s="15">
        <f>N11-P11</f>
        <v>0</v>
      </c>
      <c r="R11" s="25"/>
      <c r="S11" s="11">
        <f>IF(OR(E4="",G4=""),0,1)</f>
        <v>0</v>
      </c>
      <c r="T11" s="11">
        <f>IF(OR(E13="",G13=""),0,1)</f>
        <v>0</v>
      </c>
      <c r="U11" s="11">
        <f>IF(OR(E22="",G22=""),0,1)</f>
        <v>0</v>
      </c>
      <c r="V11" s="25"/>
      <c r="W11" s="25"/>
    </row>
    <row r="12" spans="1:21" ht="12.75">
      <c r="A12" s="18">
        <f>Spielplan!$B24</f>
        <v>0.5104166666666669</v>
      </c>
      <c r="B12" s="18" t="str">
        <f>Spielplan!$F24</f>
        <v>M03</v>
      </c>
      <c r="C12" s="19" t="s">
        <v>16</v>
      </c>
      <c r="D12" s="20" t="str">
        <f>Spielplan!$H24</f>
        <v>M02</v>
      </c>
      <c r="E12" s="15">
        <f>IF(Spielplan!$I24="","",Spielplan!$I24)</f>
      </c>
      <c r="F12" s="15" t="s">
        <v>17</v>
      </c>
      <c r="G12" s="15">
        <f>IF(Spielplan!$K24="","",Spielplan!$K24)</f>
      </c>
      <c r="H12" s="88">
        <f t="shared" si="0"/>
      </c>
      <c r="I12" s="88">
        <f t="shared" si="1"/>
      </c>
      <c r="K12" s="86" t="str">
        <f>Vorgaben!A11</f>
        <v>M08</v>
      </c>
      <c r="L12" s="19">
        <f>SUM(S12:U12)</f>
        <v>0</v>
      </c>
      <c r="M12" s="19">
        <f>SUM(H8,H13,I18)</f>
        <v>0</v>
      </c>
      <c r="N12" s="15">
        <f>SUM(E8,E13,G18)</f>
        <v>0</v>
      </c>
      <c r="O12" s="15" t="s">
        <v>17</v>
      </c>
      <c r="P12" s="15">
        <f>SUM(G8,G13,E18)</f>
        <v>0</v>
      </c>
      <c r="Q12" s="15">
        <f>N12-P12</f>
        <v>0</v>
      </c>
      <c r="S12" s="11">
        <f>IF(OR(E8="",G8=""),0,1)</f>
        <v>0</v>
      </c>
      <c r="T12" s="11">
        <f>IF(OR(E13="",G13=""),0,1)</f>
        <v>0</v>
      </c>
      <c r="U12" s="11">
        <f>IF(OR(E18="",G18=""),0,1)</f>
        <v>0</v>
      </c>
    </row>
    <row r="13" spans="1:21" ht="12.75">
      <c r="A13" s="18">
        <f>Spielplan!$B25</f>
        <v>0.5208333333333335</v>
      </c>
      <c r="B13" s="18" t="str">
        <f>Spielplan!$F25</f>
        <v>M08</v>
      </c>
      <c r="C13" s="19" t="s">
        <v>16</v>
      </c>
      <c r="D13" s="20" t="str">
        <f>Spielplan!$H25</f>
        <v>M07</v>
      </c>
      <c r="E13" s="15">
        <f>IF(Spielplan!$I25="","",Spielplan!$I25)</f>
      </c>
      <c r="F13" s="15" t="s">
        <v>17</v>
      </c>
      <c r="G13" s="15">
        <f>IF(Spielplan!$K25="","",Spielplan!$K25)</f>
      </c>
      <c r="H13" s="88">
        <f t="shared" si="0"/>
      </c>
      <c r="I13" s="88">
        <f t="shared" si="1"/>
      </c>
      <c r="K13" s="86" t="str">
        <f>Vorgaben!A12</f>
        <v>M09</v>
      </c>
      <c r="L13" s="19">
        <f>SUM(S13:U13)</f>
        <v>0</v>
      </c>
      <c r="M13" s="19">
        <f>SUM(I8,I22,H27)</f>
        <v>0</v>
      </c>
      <c r="N13" s="15">
        <f>SUM(G8,G22,E27)</f>
        <v>0</v>
      </c>
      <c r="O13" s="15" t="s">
        <v>17</v>
      </c>
      <c r="P13" s="15">
        <f>SUM(E8,E22,G27)</f>
        <v>0</v>
      </c>
      <c r="Q13" s="15">
        <f>N13-P13</f>
        <v>0</v>
      </c>
      <c r="S13" s="11">
        <f>IF(OR(E8="",G8=""),0,1)</f>
        <v>0</v>
      </c>
      <c r="T13" s="11">
        <f>IF(OR(E22="",G22=""),0,1)</f>
        <v>0</v>
      </c>
      <c r="U13" s="11">
        <f>IF(OR(E27="",G27=""),0,1)</f>
        <v>0</v>
      </c>
    </row>
    <row r="14" spans="1:17" ht="12.75" customHeight="1">
      <c r="A14" s="18">
        <f>Spielplan!$B26</f>
        <v>0.5312500000000001</v>
      </c>
      <c r="B14" s="18" t="str">
        <f>Spielplan!$F26</f>
        <v>M12</v>
      </c>
      <c r="C14" s="19" t="s">
        <v>16</v>
      </c>
      <c r="D14" s="20" t="str">
        <f>Spielplan!$H26</f>
        <v>M11</v>
      </c>
      <c r="E14" s="15">
        <f>IF(Spielplan!$I26="","",Spielplan!$I26)</f>
      </c>
      <c r="F14" s="15" t="s">
        <v>17</v>
      </c>
      <c r="G14" s="15">
        <f>IF(Spielplan!$K26="","",Spielplan!$K26)</f>
      </c>
      <c r="H14" s="88">
        <f t="shared" si="0"/>
      </c>
      <c r="I14" s="88">
        <f t="shared" si="1"/>
      </c>
      <c r="K14" s="13"/>
      <c r="L14" s="19"/>
      <c r="M14" s="19"/>
      <c r="N14" s="15"/>
      <c r="O14" s="15"/>
      <c r="P14" s="15"/>
      <c r="Q14" s="15"/>
    </row>
    <row r="15" spans="1:23" ht="12.75" customHeight="1">
      <c r="A15" s="18">
        <f>Spielplan!$B27</f>
        <v>0.5416666666666667</v>
      </c>
      <c r="B15" s="18" t="str">
        <f>Spielplan!$F27</f>
        <v>M16</v>
      </c>
      <c r="C15" s="19" t="s">
        <v>16</v>
      </c>
      <c r="D15" s="20" t="str">
        <f>Spielplan!$H27</f>
        <v>M15</v>
      </c>
      <c r="E15" s="15">
        <f>IF(Spielplan!$I27="","",Spielplan!$I27)</f>
      </c>
      <c r="F15" s="15" t="s">
        <v>17</v>
      </c>
      <c r="G15" s="15">
        <f>IF(Spielplan!$K27="","",Spielplan!$K27)</f>
      </c>
      <c r="H15" s="88">
        <f t="shared" si="0"/>
      </c>
      <c r="I15" s="88">
        <f t="shared" si="1"/>
      </c>
      <c r="K15" s="185" t="s">
        <v>3</v>
      </c>
      <c r="L15" s="185" t="s">
        <v>45</v>
      </c>
      <c r="M15" s="185" t="s">
        <v>1</v>
      </c>
      <c r="N15" s="185" t="s">
        <v>2</v>
      </c>
      <c r="O15" s="185"/>
      <c r="P15" s="185"/>
      <c r="Q15" s="185" t="s">
        <v>46</v>
      </c>
      <c r="V15" s="22"/>
      <c r="W15" s="22"/>
    </row>
    <row r="16" spans="1:23" ht="12.75" customHeight="1">
      <c r="A16" s="18">
        <f>Spielplan!$B28</f>
        <v>0.5520833333333334</v>
      </c>
      <c r="B16" s="18" t="str">
        <f>Spielplan!$F28</f>
        <v>M04</v>
      </c>
      <c r="C16" s="19" t="s">
        <v>16</v>
      </c>
      <c r="D16" s="20" t="str">
        <f>Spielplan!$H28</f>
        <v>M05</v>
      </c>
      <c r="E16" s="15">
        <f>IF(Spielplan!$I28="","",Spielplan!$I28)</f>
      </c>
      <c r="F16" s="15" t="s">
        <v>17</v>
      </c>
      <c r="G16" s="15">
        <f>IF(Spielplan!$K28="","",Spielplan!$K28)</f>
      </c>
      <c r="H16" s="88">
        <f t="shared" si="0"/>
      </c>
      <c r="I16" s="88">
        <f t="shared" si="1"/>
      </c>
      <c r="K16" s="185"/>
      <c r="L16" s="185"/>
      <c r="M16" s="185"/>
      <c r="N16" s="185"/>
      <c r="O16" s="185"/>
      <c r="P16" s="185"/>
      <c r="Q16" s="185"/>
      <c r="V16" s="22"/>
      <c r="W16" s="22"/>
    </row>
    <row r="17" spans="1:23" ht="15.75" customHeight="1">
      <c r="A17" s="18">
        <f>Spielplan!$B29</f>
        <v>0.5625</v>
      </c>
      <c r="B17" s="18" t="str">
        <f>Spielplan!$F29</f>
        <v>M01</v>
      </c>
      <c r="C17" s="19" t="s">
        <v>16</v>
      </c>
      <c r="D17" s="20" t="str">
        <f>Spielplan!$H29</f>
        <v>M03</v>
      </c>
      <c r="E17" s="15">
        <f>IF(Spielplan!$I29="","",Spielplan!$I29)</f>
      </c>
      <c r="F17" s="15" t="s">
        <v>17</v>
      </c>
      <c r="G17" s="15">
        <f>IF(Spielplan!$K29="","",Spielplan!$K29)</f>
      </c>
      <c r="H17" s="88">
        <f t="shared" si="0"/>
      </c>
      <c r="I17" s="88">
        <f t="shared" si="1"/>
      </c>
      <c r="K17" s="3" t="str">
        <f>Vorgaben!B2</f>
        <v>M10</v>
      </c>
      <c r="L17" s="19">
        <f>SUM(S17:U17)</f>
        <v>0</v>
      </c>
      <c r="M17" s="19">
        <f>SUM(H5,H19,I28)</f>
        <v>0</v>
      </c>
      <c r="N17" s="15">
        <f>SUM(E5,E19,G28)</f>
        <v>0</v>
      </c>
      <c r="O17" s="15" t="s">
        <v>17</v>
      </c>
      <c r="P17" s="15">
        <f>SUM(G5,G19,E28)</f>
        <v>0</v>
      </c>
      <c r="Q17" s="15">
        <f>N17-P17</f>
        <v>0</v>
      </c>
      <c r="R17" s="23"/>
      <c r="S17" s="11">
        <f>IF(OR(E5="",G5=""),0,1)</f>
        <v>0</v>
      </c>
      <c r="T17" s="11">
        <f>IF(OR(E19="",G19=""),0,1)</f>
        <v>0</v>
      </c>
      <c r="U17" s="11">
        <f>IF(OR(E28="",G28=""),0,1)</f>
        <v>0</v>
      </c>
      <c r="V17" s="24"/>
      <c r="W17" s="24"/>
    </row>
    <row r="18" spans="1:23" ht="12.75">
      <c r="A18" s="18">
        <f>Spielplan!$B30</f>
        <v>0.5729166666666666</v>
      </c>
      <c r="B18" s="18" t="str">
        <f>Spielplan!$F30</f>
        <v>M06</v>
      </c>
      <c r="C18" s="19" t="s">
        <v>16</v>
      </c>
      <c r="D18" s="20" t="str">
        <f>Spielplan!$H30</f>
        <v>M08</v>
      </c>
      <c r="E18" s="15">
        <f>IF(Spielplan!$I30="","",Spielplan!$I30)</f>
      </c>
      <c r="F18" s="15" t="s">
        <v>17</v>
      </c>
      <c r="G18" s="15">
        <f>IF(Spielplan!$K30="","",Spielplan!$K30)</f>
      </c>
      <c r="H18" s="88">
        <f aca="true" t="shared" si="2" ref="H18:H30">IF(OR($E18="",$G18=""),"",IF(E18&gt;G18,3,IF(E18=G18,1,0)))</f>
      </c>
      <c r="I18" s="88">
        <f aca="true" t="shared" si="3" ref="I18:I30">IF(OR($E18="",$G18=""),"",IF(G18&gt;E18,3,IF(E18=G18,1,0)))</f>
      </c>
      <c r="K18" s="86" t="str">
        <f>Vorgaben!B3</f>
        <v>M11</v>
      </c>
      <c r="L18" s="19">
        <f>SUM(S18:U18)</f>
        <v>0</v>
      </c>
      <c r="M18" s="19">
        <f>SUM(I5,I14,H23)</f>
        <v>0</v>
      </c>
      <c r="N18" s="15">
        <f>SUM(G5,G14,E23)</f>
        <v>0</v>
      </c>
      <c r="O18" s="15" t="s">
        <v>17</v>
      </c>
      <c r="P18" s="15">
        <f>SUM(E5,E14,G23)</f>
        <v>0</v>
      </c>
      <c r="Q18" s="15">
        <f>N18-P18</f>
        <v>0</v>
      </c>
      <c r="R18" s="25"/>
      <c r="S18" s="11">
        <f>IF(OR(E5="",G5=""),0,1)</f>
        <v>0</v>
      </c>
      <c r="T18" s="11">
        <f>IF(OR(E14="",G14=""),0,1)</f>
        <v>0</v>
      </c>
      <c r="U18" s="11">
        <f>IF(OR(E23="",G23=""),0,1)</f>
        <v>0</v>
      </c>
      <c r="V18" s="25"/>
      <c r="W18" s="25"/>
    </row>
    <row r="19" spans="1:21" ht="12.75">
      <c r="A19" s="18">
        <f>Spielplan!$B31</f>
        <v>0.5833333333333333</v>
      </c>
      <c r="B19" s="18" t="str">
        <f>Spielplan!$F31</f>
        <v>M10</v>
      </c>
      <c r="C19" s="19" t="s">
        <v>16</v>
      </c>
      <c r="D19" s="20" t="str">
        <f>Spielplan!$H31</f>
        <v>M12</v>
      </c>
      <c r="E19" s="15">
        <f>IF(Spielplan!$I31="","",Spielplan!$I31)</f>
      </c>
      <c r="F19" s="15" t="s">
        <v>17</v>
      </c>
      <c r="G19" s="15">
        <f>IF(Spielplan!$K31="","",Spielplan!$K31)</f>
      </c>
      <c r="H19" s="88">
        <f t="shared" si="2"/>
      </c>
      <c r="I19" s="88">
        <f t="shared" si="3"/>
      </c>
      <c r="K19" s="86" t="str">
        <f>Vorgaben!B4</f>
        <v>M12</v>
      </c>
      <c r="L19" s="19">
        <f>SUM(S19:U19)</f>
        <v>0</v>
      </c>
      <c r="M19" s="19">
        <f>SUM(H9,H14,I19)</f>
        <v>0</v>
      </c>
      <c r="N19" s="15">
        <f>SUM(E9,E14,G19)</f>
        <v>0</v>
      </c>
      <c r="O19" s="15" t="s">
        <v>17</v>
      </c>
      <c r="P19" s="15">
        <f>SUM(G9,G14,E19)</f>
        <v>0</v>
      </c>
      <c r="Q19" s="15">
        <f>N19-P19</f>
        <v>0</v>
      </c>
      <c r="S19" s="11">
        <f>IF(OR(E9="",G9=""),0,1)</f>
        <v>0</v>
      </c>
      <c r="T19" s="11">
        <f>IF(OR(E14="",G14=""),0,1)</f>
        <v>0</v>
      </c>
      <c r="U19" s="11">
        <f>IF(OR(E19="",G19=""),0,1)</f>
        <v>0</v>
      </c>
    </row>
    <row r="20" spans="1:21" ht="12.75">
      <c r="A20" s="18">
        <f>Spielplan!$B32</f>
        <v>0.5937499999999999</v>
      </c>
      <c r="B20" s="18" t="str">
        <f>Spielplan!$F32</f>
        <v>M14</v>
      </c>
      <c r="C20" s="19" t="s">
        <v>16</v>
      </c>
      <c r="D20" s="20" t="str">
        <f>Spielplan!$H32</f>
        <v>M16</v>
      </c>
      <c r="E20" s="15">
        <f>IF(Spielplan!$I32="","",Spielplan!$I32)</f>
      </c>
      <c r="F20" s="15" t="s">
        <v>17</v>
      </c>
      <c r="G20" s="15">
        <f>IF(Spielplan!$K32="","",Spielplan!$K32)</f>
      </c>
      <c r="H20" s="88">
        <f t="shared" si="2"/>
      </c>
      <c r="I20" s="88">
        <f t="shared" si="3"/>
      </c>
      <c r="K20" s="86" t="str">
        <f>Vorgaben!B5</f>
        <v>M13</v>
      </c>
      <c r="L20" s="19">
        <f>SUM(S20:U20)</f>
        <v>0</v>
      </c>
      <c r="M20" s="19">
        <f>SUM(I9,I23,H28)</f>
        <v>0</v>
      </c>
      <c r="N20" s="15">
        <f>SUM(G9,G23,E28)</f>
        <v>0</v>
      </c>
      <c r="O20" s="15" t="s">
        <v>17</v>
      </c>
      <c r="P20" s="15">
        <f>SUM(E9,E23,G28)</f>
        <v>0</v>
      </c>
      <c r="Q20" s="15">
        <f>N20-P20</f>
        <v>0</v>
      </c>
      <c r="S20" s="11">
        <f>IF(OR(E9="",G9=""),0,1)</f>
        <v>0</v>
      </c>
      <c r="T20" s="11">
        <f>IF(OR(E23="",G23=""),0,1)</f>
        <v>0</v>
      </c>
      <c r="U20" s="11">
        <f>IF(OR(E28="",G28=""),0,1)</f>
        <v>0</v>
      </c>
    </row>
    <row r="21" spans="1:17" ht="12.75">
      <c r="A21" s="18">
        <f>Spielplan!$B33</f>
        <v>0.6041666666666665</v>
      </c>
      <c r="B21" s="18" t="str">
        <f>Spielplan!$F33</f>
        <v>M02</v>
      </c>
      <c r="C21" s="19" t="s">
        <v>16</v>
      </c>
      <c r="D21" s="20" t="str">
        <f>Spielplan!$H33</f>
        <v>M04</v>
      </c>
      <c r="E21" s="15">
        <f>IF(Spielplan!$I33="","",Spielplan!$I33)</f>
      </c>
      <c r="F21" s="15" t="s">
        <v>17</v>
      </c>
      <c r="G21" s="15">
        <f>IF(Spielplan!$K33="","",Spielplan!$K33)</f>
      </c>
      <c r="H21" s="88">
        <f t="shared" si="2"/>
      </c>
      <c r="I21" s="88">
        <f t="shared" si="3"/>
      </c>
      <c r="K21" s="13"/>
      <c r="L21" s="19"/>
      <c r="M21" s="19"/>
      <c r="N21" s="15"/>
      <c r="O21" s="15"/>
      <c r="P21" s="15"/>
      <c r="Q21" s="15"/>
    </row>
    <row r="22" spans="1:23" ht="12.75">
      <c r="A22" s="18">
        <f>Spielplan!$B34</f>
        <v>0.6145833333333331</v>
      </c>
      <c r="B22" s="18" t="str">
        <f>Spielplan!$F34</f>
        <v>M07</v>
      </c>
      <c r="C22" s="19" t="s">
        <v>16</v>
      </c>
      <c r="D22" s="20" t="str">
        <f>Spielplan!$H34</f>
        <v>M09</v>
      </c>
      <c r="E22" s="15">
        <f>IF(Spielplan!$I34="","",Spielplan!$I34)</f>
      </c>
      <c r="F22" s="15" t="s">
        <v>17</v>
      </c>
      <c r="G22" s="15">
        <f>IF(Spielplan!$K34="","",Spielplan!$K34)</f>
      </c>
      <c r="H22" s="88">
        <f t="shared" si="2"/>
      </c>
      <c r="I22" s="88">
        <f t="shared" si="3"/>
      </c>
      <c r="K22" s="185" t="s">
        <v>7</v>
      </c>
      <c r="L22" s="185" t="s">
        <v>45</v>
      </c>
      <c r="M22" s="185" t="s">
        <v>1</v>
      </c>
      <c r="N22" s="185" t="s">
        <v>2</v>
      </c>
      <c r="O22" s="185"/>
      <c r="P22" s="185"/>
      <c r="Q22" s="185" t="s">
        <v>46</v>
      </c>
      <c r="V22" s="22"/>
      <c r="W22" s="22"/>
    </row>
    <row r="23" spans="1:23" ht="12.75">
      <c r="A23" s="18">
        <f>Spielplan!$B35</f>
        <v>0.6249999999999998</v>
      </c>
      <c r="B23" s="18" t="str">
        <f>Spielplan!$F35</f>
        <v>M11</v>
      </c>
      <c r="C23" s="19" t="s">
        <v>16</v>
      </c>
      <c r="D23" s="20" t="str">
        <f>Spielplan!$H35</f>
        <v>M13</v>
      </c>
      <c r="E23" s="15">
        <f>IF(Spielplan!$I35="","",Spielplan!$I35)</f>
      </c>
      <c r="F23" s="15" t="s">
        <v>17</v>
      </c>
      <c r="G23" s="15">
        <f>IF(Spielplan!$K35="","",Spielplan!$K35)</f>
      </c>
      <c r="H23" s="88">
        <f t="shared" si="2"/>
      </c>
      <c r="I23" s="88">
        <f t="shared" si="3"/>
      </c>
      <c r="K23" s="185"/>
      <c r="L23" s="185"/>
      <c r="M23" s="185"/>
      <c r="N23" s="185"/>
      <c r="O23" s="185"/>
      <c r="P23" s="185"/>
      <c r="Q23" s="185"/>
      <c r="V23" s="22"/>
      <c r="W23" s="22"/>
    </row>
    <row r="24" spans="1:23" ht="12.75">
      <c r="A24" s="18">
        <f>Spielplan!$B36</f>
        <v>0.6354166666666664</v>
      </c>
      <c r="B24" s="18" t="str">
        <f>Spielplan!$F36</f>
        <v>M15</v>
      </c>
      <c r="C24" s="19" t="s">
        <v>16</v>
      </c>
      <c r="D24" s="20" t="str">
        <f>Spielplan!$H36</f>
        <v>M17</v>
      </c>
      <c r="E24" s="15">
        <f>IF(Spielplan!$I36="","",Spielplan!$I36)</f>
      </c>
      <c r="F24" s="15" t="s">
        <v>17</v>
      </c>
      <c r="G24" s="15">
        <f>IF(Spielplan!$K36="","",Spielplan!$K36)</f>
      </c>
      <c r="H24" s="88">
        <f t="shared" si="2"/>
      </c>
      <c r="I24" s="88">
        <f t="shared" si="3"/>
      </c>
      <c r="K24" s="86" t="str">
        <f>Vorgaben!B9</f>
        <v>M14</v>
      </c>
      <c r="L24" s="19">
        <f>SUM(S24:U24)</f>
        <v>0</v>
      </c>
      <c r="M24" s="19">
        <f>SUM(H6,H20,I29)</f>
        <v>0</v>
      </c>
      <c r="N24" s="15">
        <f>SUM(E6,E20,G29)</f>
        <v>0</v>
      </c>
      <c r="O24" s="15" t="s">
        <v>17</v>
      </c>
      <c r="P24" s="15">
        <f>SUM(G6,G20,E29)</f>
        <v>0</v>
      </c>
      <c r="Q24" s="15">
        <f>N24-P24</f>
        <v>0</v>
      </c>
      <c r="R24" s="23"/>
      <c r="S24" s="11">
        <f>IF(OR(E6="",G6=""),0,1)</f>
        <v>0</v>
      </c>
      <c r="T24" s="11">
        <f>IF(OR(E20="",G20=""),0,1)</f>
        <v>0</v>
      </c>
      <c r="U24" s="11">
        <f>IF(OR(E29="",G29=""),0,1)</f>
        <v>0</v>
      </c>
      <c r="V24" s="24"/>
      <c r="W24" s="24"/>
    </row>
    <row r="25" spans="1:23" ht="12.75">
      <c r="A25" s="18">
        <f>Spielplan!$B37</f>
        <v>0.645833333333333</v>
      </c>
      <c r="B25" s="18" t="str">
        <f>Spielplan!$F37</f>
        <v>M05</v>
      </c>
      <c r="C25" s="19" t="s">
        <v>16</v>
      </c>
      <c r="D25" s="20" t="str">
        <f>Spielplan!$H37</f>
        <v>M03</v>
      </c>
      <c r="E25" s="15">
        <f>IF(Spielplan!$I37="","",Spielplan!$I37)</f>
      </c>
      <c r="F25" s="15" t="s">
        <v>17</v>
      </c>
      <c r="G25" s="15">
        <f>IF(Spielplan!$K37="","",Spielplan!$K37)</f>
      </c>
      <c r="H25" s="88">
        <f t="shared" si="2"/>
      </c>
      <c r="I25" s="88">
        <f t="shared" si="3"/>
      </c>
      <c r="K25" s="86" t="str">
        <f>Vorgaben!B10</f>
        <v>M15</v>
      </c>
      <c r="L25" s="19">
        <f>SUM(S25:U25)</f>
        <v>0</v>
      </c>
      <c r="M25" s="19">
        <f>SUM(I6,I15,H24)</f>
        <v>0</v>
      </c>
      <c r="N25" s="15">
        <f>SUM(G6,G15,E24)</f>
        <v>0</v>
      </c>
      <c r="O25" s="15" t="s">
        <v>17</v>
      </c>
      <c r="P25" s="15">
        <f>SUM(E6,E15,G24)</f>
        <v>0</v>
      </c>
      <c r="Q25" s="15">
        <f>N25-P25</f>
        <v>0</v>
      </c>
      <c r="R25" s="25"/>
      <c r="S25" s="11">
        <f>IF(OR(E6="",G6=""),0,1)</f>
        <v>0</v>
      </c>
      <c r="T25" s="11">
        <f>IF(OR(E15="",G15=""),0,1)</f>
        <v>0</v>
      </c>
      <c r="U25" s="11">
        <f>IF(OR(E24="",G24=""),0,1)</f>
        <v>0</v>
      </c>
      <c r="V25" s="25"/>
      <c r="W25" s="25"/>
    </row>
    <row r="26" spans="1:21" ht="12.75">
      <c r="A26" s="18">
        <f>Spielplan!$B38</f>
        <v>0.6562499999999997</v>
      </c>
      <c r="B26" s="18" t="str">
        <f>Spielplan!$F38</f>
        <v>M04</v>
      </c>
      <c r="C26" s="19" t="s">
        <v>16</v>
      </c>
      <c r="D26" s="20" t="str">
        <f>Spielplan!$H38</f>
        <v>M01</v>
      </c>
      <c r="E26" s="15">
        <f>IF(Spielplan!$I38="","",Spielplan!$I38)</f>
      </c>
      <c r="F26" s="15" t="s">
        <v>17</v>
      </c>
      <c r="G26" s="15">
        <f>IF(Spielplan!$K38="","",Spielplan!$K38)</f>
      </c>
      <c r="H26" s="88">
        <f t="shared" si="2"/>
      </c>
      <c r="I26" s="88">
        <f t="shared" si="3"/>
      </c>
      <c r="J26" s="26"/>
      <c r="K26" s="86" t="str">
        <f>Vorgaben!B11</f>
        <v>M16</v>
      </c>
      <c r="L26" s="19">
        <f>SUM(S26:U26)</f>
        <v>0</v>
      </c>
      <c r="M26" s="19">
        <f>SUM(H10,H15,I20)</f>
        <v>0</v>
      </c>
      <c r="N26" s="15">
        <f>SUM(E10,E15,G20)</f>
        <v>0</v>
      </c>
      <c r="O26" s="15" t="s">
        <v>17</v>
      </c>
      <c r="P26" s="15">
        <f>SUM(G10,G15,E20)</f>
        <v>0</v>
      </c>
      <c r="Q26" s="15">
        <f>N26-P26</f>
        <v>0</v>
      </c>
      <c r="S26" s="11">
        <f>IF(OR(E10="",G10=""),0,1)</f>
        <v>0</v>
      </c>
      <c r="T26" s="11">
        <f>IF(OR(E15="",G15=""),0,1)</f>
        <v>0</v>
      </c>
      <c r="U26" s="11">
        <f>IF(OR(E20="",G20=""),0,1)</f>
        <v>0</v>
      </c>
    </row>
    <row r="27" spans="1:21" ht="12.75">
      <c r="A27" s="18">
        <f>Spielplan!$B39</f>
        <v>0.6666666666666663</v>
      </c>
      <c r="B27" s="18" t="str">
        <f>Spielplan!$F39</f>
        <v>M09</v>
      </c>
      <c r="C27" s="19" t="s">
        <v>16</v>
      </c>
      <c r="D27" s="20" t="str">
        <f>Spielplan!$H39</f>
        <v>M06</v>
      </c>
      <c r="E27" s="15">
        <f>IF(Spielplan!$I39="","",Spielplan!$I39)</f>
      </c>
      <c r="F27" s="15" t="s">
        <v>17</v>
      </c>
      <c r="G27" s="15">
        <f>IF(Spielplan!$K39="","",Spielplan!$K39)</f>
      </c>
      <c r="H27" s="88">
        <f t="shared" si="2"/>
      </c>
      <c r="I27" s="88">
        <f t="shared" si="3"/>
      </c>
      <c r="K27" s="86" t="str">
        <f>Vorgaben!B12</f>
        <v>M17</v>
      </c>
      <c r="L27" s="19">
        <f>SUM(S27:U27)</f>
        <v>0</v>
      </c>
      <c r="M27" s="19">
        <f>SUM(I10,I24,H29)</f>
        <v>0</v>
      </c>
      <c r="N27" s="15">
        <f>SUM(G10,G24,E29)</f>
        <v>0</v>
      </c>
      <c r="O27" s="15" t="s">
        <v>17</v>
      </c>
      <c r="P27" s="15">
        <f>SUM(E10,E24,G29)</f>
        <v>0</v>
      </c>
      <c r="Q27" s="15">
        <f>N27-P27</f>
        <v>0</v>
      </c>
      <c r="S27" s="11">
        <f>IF(OR(E10="",G10=""),0,1)</f>
        <v>0</v>
      </c>
      <c r="T27" s="11">
        <f>IF(OR(E24="",G24=""),0,1)</f>
        <v>0</v>
      </c>
      <c r="U27" s="11">
        <f>IF(OR(E29="",G29=""),0,1)</f>
        <v>0</v>
      </c>
    </row>
    <row r="28" spans="1:9" ht="12.75">
      <c r="A28" s="18">
        <f>Spielplan!$B40</f>
        <v>0.6770833333333329</v>
      </c>
      <c r="B28" s="18" t="str">
        <f>Spielplan!$F40</f>
        <v>M13</v>
      </c>
      <c r="C28" s="19" t="s">
        <v>16</v>
      </c>
      <c r="D28" s="20" t="str">
        <f>Spielplan!$H40</f>
        <v>M10</v>
      </c>
      <c r="E28" s="15">
        <f>IF(Spielplan!$I40="","",Spielplan!$I40)</f>
      </c>
      <c r="F28" s="15" t="s">
        <v>17</v>
      </c>
      <c r="G28" s="15">
        <f>IF(Spielplan!$K40="","",Spielplan!$K40)</f>
      </c>
      <c r="H28" s="88">
        <f t="shared" si="2"/>
      </c>
      <c r="I28" s="88">
        <f t="shared" si="3"/>
      </c>
    </row>
    <row r="29" spans="1:9" ht="12.75">
      <c r="A29" s="18">
        <f>Spielplan!$B41</f>
        <v>0.6874999999999996</v>
      </c>
      <c r="B29" s="18" t="str">
        <f>Spielplan!$F41</f>
        <v>M17</v>
      </c>
      <c r="C29" s="19" t="s">
        <v>16</v>
      </c>
      <c r="D29" s="20" t="str">
        <f>Spielplan!$H41</f>
        <v>M14</v>
      </c>
      <c r="E29" s="15">
        <f>IF(Spielplan!$I41="","",Spielplan!$I41)</f>
      </c>
      <c r="F29" s="15" t="s">
        <v>17</v>
      </c>
      <c r="G29" s="15">
        <f>IF(Spielplan!$K41="","",Spielplan!$K41)</f>
      </c>
      <c r="H29" s="88">
        <f t="shared" si="2"/>
      </c>
      <c r="I29" s="88">
        <f t="shared" si="3"/>
      </c>
    </row>
    <row r="30" spans="1:9" ht="12.75">
      <c r="A30" s="18">
        <f>Spielplan!$B42</f>
        <v>0.6979166666666662</v>
      </c>
      <c r="B30" s="18" t="str">
        <f>Spielplan!$F42</f>
        <v>M02</v>
      </c>
      <c r="C30" s="19" t="s">
        <v>16</v>
      </c>
      <c r="D30" s="20" t="str">
        <f>Spielplan!$H42</f>
        <v>M05</v>
      </c>
      <c r="E30" s="15">
        <f>IF(Spielplan!$I42="","",Spielplan!$I42)</f>
      </c>
      <c r="F30" s="15" t="s">
        <v>17</v>
      </c>
      <c r="G30" s="15">
        <f>IF(Spielplan!$K42="","",Spielplan!$K42)</f>
      </c>
      <c r="H30" s="88">
        <f t="shared" si="2"/>
      </c>
      <c r="I30" s="88">
        <f t="shared" si="3"/>
      </c>
    </row>
    <row r="31" ht="12.75"/>
    <row r="32" ht="12.75"/>
    <row r="33" ht="12.75"/>
  </sheetData>
  <sheetProtection password="E760" sheet="1" objects="1" scenarios="1"/>
  <mergeCells count="17">
    <mergeCell ref="Q8:Q9"/>
    <mergeCell ref="E2:G2"/>
    <mergeCell ref="N2:P2"/>
    <mergeCell ref="K8:K9"/>
    <mergeCell ref="L8:L9"/>
    <mergeCell ref="M8:M9"/>
    <mergeCell ref="N8:P9"/>
    <mergeCell ref="Q15:Q16"/>
    <mergeCell ref="K22:K23"/>
    <mergeCell ref="L22:L23"/>
    <mergeCell ref="M22:M23"/>
    <mergeCell ref="N22:P23"/>
    <mergeCell ref="Q22:Q23"/>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7.xml><?xml version="1.0" encoding="utf-8"?>
<worksheet xmlns="http://schemas.openxmlformats.org/spreadsheetml/2006/main" xmlns:r="http://schemas.openxmlformats.org/officeDocument/2006/relationships">
  <sheetPr codeName="Tabelle1"/>
  <dimension ref="A1:O24"/>
  <sheetViews>
    <sheetView zoomScale="84" zoomScaleNormal="84" zoomScalePageLayoutView="0" workbookViewId="0" topLeftCell="A1">
      <selection activeCell="B1" sqref="B1:H1"/>
    </sheetView>
  </sheetViews>
  <sheetFormatPr defaultColWidth="11.421875" defaultRowHeight="12.75"/>
  <cols>
    <col min="1" max="1" width="6.8515625" style="42" customWidth="1"/>
    <col min="2" max="2" width="25.7109375" style="35" customWidth="1"/>
    <col min="3" max="4" width="8.7109375" style="35" customWidth="1"/>
    <col min="5" max="5" width="6.7109375" style="35" customWidth="1"/>
    <col min="6" max="6" width="2.140625" style="35" customWidth="1"/>
    <col min="7" max="7" width="6.7109375" style="35" customWidth="1"/>
    <col min="8" max="8" width="5.7109375" style="35" customWidth="1"/>
    <col min="9" max="9" width="2.421875" style="36" customWidth="1"/>
    <col min="10" max="10" width="38.28125" style="35" customWidth="1"/>
    <col min="11" max="11" width="6.140625" style="35" customWidth="1"/>
    <col min="12" max="12" width="5.421875" style="36" customWidth="1"/>
    <col min="13" max="13" width="2.421875" style="35" customWidth="1"/>
    <col min="14" max="14" width="5.421875" style="35" customWidth="1"/>
    <col min="15" max="15" width="5.7109375" style="35" customWidth="1"/>
  </cols>
  <sheetData>
    <row r="1" spans="1:15" ht="27" customHeight="1">
      <c r="A1" s="29"/>
      <c r="B1" s="193" t="s">
        <v>53</v>
      </c>
      <c r="C1" s="193"/>
      <c r="D1" s="193"/>
      <c r="E1" s="193"/>
      <c r="F1" s="193"/>
      <c r="G1" s="193"/>
      <c r="H1" s="193"/>
      <c r="I1" s="30"/>
      <c r="J1" s="30"/>
      <c r="K1" s="30"/>
      <c r="L1" s="30"/>
      <c r="M1" s="30"/>
      <c r="N1" s="30"/>
      <c r="O1" s="30"/>
    </row>
    <row r="2" spans="1:9" ht="33" customHeight="1">
      <c r="A2" s="31" t="s">
        <v>54</v>
      </c>
      <c r="B2" s="32" t="s">
        <v>0</v>
      </c>
      <c r="C2" s="33" t="s">
        <v>45</v>
      </c>
      <c r="D2" s="32" t="s">
        <v>1</v>
      </c>
      <c r="E2" s="194" t="s">
        <v>2</v>
      </c>
      <c r="F2" s="194"/>
      <c r="G2" s="194"/>
      <c r="H2" s="32" t="s">
        <v>46</v>
      </c>
      <c r="I2" s="34"/>
    </row>
    <row r="3" spans="1:9" ht="18" customHeight="1">
      <c r="A3" s="37">
        <f>IF(Rechnen!$V$3=0,"",1)</f>
      </c>
      <c r="B3" s="38" t="str">
        <f>Rechnen!K3</f>
        <v>M01</v>
      </c>
      <c r="C3" s="38">
        <f>IF(Rechnen!$V$3=0,"",Rechnen!L3)</f>
      </c>
      <c r="D3" s="38">
        <f>IF(Rechnen!$V$3=0,"",Rechnen!M3)</f>
      </c>
      <c r="E3" s="38">
        <f>IF(Rechnen!$V$3=0,"",Rechnen!N3)</f>
      </c>
      <c r="F3" s="39" t="s">
        <v>17</v>
      </c>
      <c r="G3" s="38">
        <f>IF(Rechnen!$V$3=0,"",Rechnen!P3)</f>
      </c>
      <c r="H3" s="40">
        <f>IF(AND(E3="",G3=""),"",(E3-G3))</f>
      </c>
      <c r="I3" s="41"/>
    </row>
    <row r="4" spans="1:9" ht="18" customHeight="1">
      <c r="A4" s="37">
        <f>IF(Rechnen!$V$3=0,"",2)</f>
      </c>
      <c r="B4" s="38" t="str">
        <f>Rechnen!K4</f>
        <v>M02</v>
      </c>
      <c r="C4" s="38">
        <f>IF(Rechnen!$V$3=0,"",Rechnen!L4)</f>
      </c>
      <c r="D4" s="38">
        <f>IF(Rechnen!$V$3=0,"",Rechnen!M4)</f>
      </c>
      <c r="E4" s="38">
        <f>IF(Rechnen!$V$3=0,"",Rechnen!N4)</f>
      </c>
      <c r="F4" s="39" t="s">
        <v>17</v>
      </c>
      <c r="G4" s="38">
        <f>IF(Rechnen!$V$3=0,"",Rechnen!P4)</f>
      </c>
      <c r="H4" s="40">
        <f>IF(AND(E4="",G4=""),"",(E4-G4))</f>
      </c>
      <c r="I4" s="41"/>
    </row>
    <row r="5" spans="1:9" ht="18" customHeight="1">
      <c r="A5" s="37">
        <f>IF(Rechnen!$V$3=0,"",3)</f>
      </c>
      <c r="B5" s="38" t="str">
        <f>Rechnen!K5</f>
        <v>M03</v>
      </c>
      <c r="C5" s="38">
        <f>IF(Rechnen!$V$3=0,"",Rechnen!L5)</f>
      </c>
      <c r="D5" s="38">
        <f>IF(Rechnen!$V$3=0,"",Rechnen!M5)</f>
      </c>
      <c r="E5" s="38">
        <f>IF(Rechnen!$V$3=0,"",Rechnen!N5)</f>
      </c>
      <c r="F5" s="39" t="s">
        <v>17</v>
      </c>
      <c r="G5" s="38">
        <f>IF(Rechnen!$V$3=0,"",Rechnen!P5)</f>
      </c>
      <c r="H5" s="40">
        <f>IF(AND(E5="",G5=""),"",(E5-G5))</f>
      </c>
      <c r="I5" s="41"/>
    </row>
    <row r="6" spans="1:9" ht="18" customHeight="1">
      <c r="A6" s="37">
        <f>IF(Rechnen!$V$3=0,"",4)</f>
      </c>
      <c r="B6" s="38" t="str">
        <f>Rechnen!K6</f>
        <v>M04</v>
      </c>
      <c r="C6" s="38">
        <f>IF(Rechnen!$V$3=0,"",Rechnen!L6)</f>
      </c>
      <c r="D6" s="38">
        <f>IF(Rechnen!$V$3=0,"",Rechnen!M6)</f>
      </c>
      <c r="E6" s="38">
        <f>IF(Rechnen!$V$3=0,"",Rechnen!N6)</f>
      </c>
      <c r="F6" s="39" t="s">
        <v>17</v>
      </c>
      <c r="G6" s="38">
        <f>IF(Rechnen!$V$3=0,"",Rechnen!P6)</f>
      </c>
      <c r="H6" s="40">
        <f>IF(AND(E6="",G6=""),"",(E6-G6))</f>
      </c>
      <c r="I6" s="41"/>
    </row>
    <row r="7" spans="1:9" ht="18" customHeight="1">
      <c r="A7" s="37">
        <f>IF(Rechnen!$V$3=0,"",5)</f>
      </c>
      <c r="B7" s="38" t="str">
        <f>Rechnen!K7</f>
        <v>M05</v>
      </c>
      <c r="C7" s="38">
        <f>IF(Rechnen!$V$3=0,"",Rechnen!L7)</f>
      </c>
      <c r="D7" s="38">
        <f>IF(Rechnen!$V$3=0,"",Rechnen!M7)</f>
      </c>
      <c r="E7" s="38">
        <f>IF(Rechnen!$V$3=0,"",Rechnen!N7)</f>
      </c>
      <c r="F7" s="39" t="s">
        <v>17</v>
      </c>
      <c r="G7" s="38">
        <f>IF(Rechnen!$V$3=0,"",Rechnen!P7)</f>
      </c>
      <c r="H7" s="40">
        <f>IF(AND(E7="",G7=""),"",(E7-G7))</f>
      </c>
      <c r="I7" s="41"/>
    </row>
    <row r="8" spans="1:15" ht="33.75" customHeight="1">
      <c r="A8" s="107"/>
      <c r="B8" s="106" t="s">
        <v>6</v>
      </c>
      <c r="C8" s="108" t="s">
        <v>45</v>
      </c>
      <c r="D8" s="106" t="s">
        <v>1</v>
      </c>
      <c r="E8" s="106" t="s">
        <v>2</v>
      </c>
      <c r="F8" s="106"/>
      <c r="G8" s="106"/>
      <c r="H8" s="106" t="s">
        <v>46</v>
      </c>
      <c r="I8" s="42"/>
      <c r="J8" s="43"/>
      <c r="K8" s="43"/>
      <c r="L8" s="44"/>
      <c r="M8" s="45"/>
      <c r="N8" s="46"/>
      <c r="O8" s="46"/>
    </row>
    <row r="9" spans="1:15" ht="18" customHeight="1">
      <c r="A9" s="37">
        <f>IF(Rechnen!$W$3=0,"",1)</f>
      </c>
      <c r="B9" s="38" t="str">
        <f>Rechnen!K10</f>
        <v>M06</v>
      </c>
      <c r="C9" s="38">
        <f>IF(Rechnen!$W$3=0,"",Rechnen!L10)</f>
      </c>
      <c r="D9" s="38">
        <f>IF(Rechnen!$W$3=0,"",Rechnen!M10)</f>
      </c>
      <c r="E9" s="38">
        <f>IF(Rechnen!$W$3=0,"",Rechnen!N10)</f>
      </c>
      <c r="F9" s="39" t="s">
        <v>17</v>
      </c>
      <c r="G9" s="38">
        <f>IF(Rechnen!$W$3=0,"",Rechnen!P10)</f>
      </c>
      <c r="H9" s="40">
        <f>IF(AND(E9="",G9=""),"",(E9-G9))</f>
      </c>
      <c r="I9" s="47"/>
      <c r="J9" s="45"/>
      <c r="K9" s="47"/>
      <c r="L9" s="44"/>
      <c r="M9" s="45"/>
      <c r="N9" s="46"/>
      <c r="O9" s="46"/>
    </row>
    <row r="10" spans="1:15" ht="18" customHeight="1">
      <c r="A10" s="37">
        <f>IF(Rechnen!$W$3=0,"",2)</f>
      </c>
      <c r="B10" s="38" t="str">
        <f>Rechnen!K11</f>
        <v>M07</v>
      </c>
      <c r="C10" s="38">
        <f>IF(Rechnen!$W$3=0,"",Rechnen!L11)</f>
      </c>
      <c r="D10" s="38">
        <f>IF(Rechnen!$W$3=0,"",Rechnen!M11)</f>
      </c>
      <c r="E10" s="38">
        <f>IF(Rechnen!$W$3=0,"",Rechnen!N11)</f>
      </c>
      <c r="F10" s="39" t="s">
        <v>17</v>
      </c>
      <c r="G10" s="38">
        <f>IF(Rechnen!$W$3=0,"",Rechnen!P11)</f>
      </c>
      <c r="H10" s="40">
        <f>IF(AND(E10="",G10=""),"",(E10-G10))</f>
      </c>
      <c r="I10" s="48"/>
      <c r="J10" s="49"/>
      <c r="K10" s="49"/>
      <c r="L10" s="49"/>
      <c r="M10" s="49"/>
      <c r="N10" s="49"/>
      <c r="O10" s="49"/>
    </row>
    <row r="11" spans="1:9" ht="18" customHeight="1">
      <c r="A11" s="37">
        <f>IF(Rechnen!$W$3=0,"",3)</f>
      </c>
      <c r="B11" s="38" t="str">
        <f>Rechnen!K12</f>
        <v>M08</v>
      </c>
      <c r="C11" s="38">
        <f>IF(Rechnen!$W$3=0,"",Rechnen!L12)</f>
      </c>
      <c r="D11" s="38">
        <f>IF(Rechnen!$W$3=0,"",Rechnen!M12)</f>
      </c>
      <c r="E11" s="38">
        <f>IF(Rechnen!$W$3=0,"",Rechnen!N12)</f>
      </c>
      <c r="F11" s="39" t="s">
        <v>17</v>
      </c>
      <c r="G11" s="38">
        <f>IF(Rechnen!$W$3=0,"",Rechnen!P12)</f>
      </c>
      <c r="H11" s="40">
        <f>IF(AND(E11="",G11=""),"",(E11-G11))</f>
      </c>
      <c r="I11" s="42"/>
    </row>
    <row r="12" spans="1:8" ht="18" customHeight="1">
      <c r="A12" s="37">
        <f>IF(Rechnen!$W$3=0,"",4)</f>
      </c>
      <c r="B12" s="38" t="str">
        <f>Rechnen!K13</f>
        <v>M09</v>
      </c>
      <c r="C12" s="38">
        <f>IF(Rechnen!$W$3=0,"",Rechnen!L13)</f>
      </c>
      <c r="D12" s="38">
        <f>IF(Rechnen!$W$3=0,"",Rechnen!M13)</f>
      </c>
      <c r="E12" s="38">
        <f>IF(Rechnen!$W$3=0,"",Rechnen!N13)</f>
      </c>
      <c r="F12" s="39" t="s">
        <v>17</v>
      </c>
      <c r="G12" s="38">
        <f>IF(Rechnen!$W$3=0,"",Rechnen!P13)</f>
      </c>
      <c r="H12" s="40">
        <f>IF(AND(E12="",G12=""),"",(E12-G12))</f>
      </c>
    </row>
    <row r="13" spans="1:8" ht="18" customHeight="1">
      <c r="A13" s="187"/>
      <c r="B13" s="189" t="s">
        <v>56</v>
      </c>
      <c r="C13" s="191" t="s">
        <v>45</v>
      </c>
      <c r="D13" s="189" t="s">
        <v>1</v>
      </c>
      <c r="E13" s="189" t="s">
        <v>2</v>
      </c>
      <c r="F13" s="189"/>
      <c r="G13" s="189"/>
      <c r="H13" s="189" t="s">
        <v>46</v>
      </c>
    </row>
    <row r="14" spans="1:8" ht="15" customHeight="1">
      <c r="A14" s="188"/>
      <c r="B14" s="190"/>
      <c r="C14" s="192"/>
      <c r="D14" s="190"/>
      <c r="E14" s="190"/>
      <c r="F14" s="190"/>
      <c r="G14" s="190"/>
      <c r="H14" s="190"/>
    </row>
    <row r="15" spans="1:8" ht="15">
      <c r="A15" s="37">
        <f>IF(Rechnen!$X$3=0,"",1)</f>
      </c>
      <c r="B15" s="38" t="str">
        <f>Rechnen!K17</f>
        <v>M10</v>
      </c>
      <c r="C15" s="38">
        <f>IF(Rechnen!$X$3=0,"",Rechnen!L17)</f>
      </c>
      <c r="D15" s="38">
        <f>IF(Rechnen!$X$3=0,"",Rechnen!M17)</f>
      </c>
      <c r="E15" s="38">
        <f>IF(Rechnen!$X$3=0,"",Rechnen!N17)</f>
      </c>
      <c r="F15" s="39" t="s">
        <v>17</v>
      </c>
      <c r="G15" s="38">
        <f>IF(Rechnen!$X$3=0,"",Rechnen!P17)</f>
      </c>
      <c r="H15" s="40">
        <f>IF(AND(E15="",G15=""),"",(E15-G15))</f>
      </c>
    </row>
    <row r="16" spans="1:8" ht="15">
      <c r="A16" s="37">
        <f>IF(Rechnen!$X$3=0,"",2)</f>
      </c>
      <c r="B16" s="38" t="str">
        <f>Rechnen!K18</f>
        <v>M11</v>
      </c>
      <c r="C16" s="38">
        <f>IF(Rechnen!$X$3=0,"",Rechnen!L18)</f>
      </c>
      <c r="D16" s="38">
        <f>IF(Rechnen!$X$3=0,"",Rechnen!M18)</f>
      </c>
      <c r="E16" s="38">
        <f>IF(Rechnen!$X$3=0,"",Rechnen!N18)</f>
      </c>
      <c r="F16" s="39" t="s">
        <v>17</v>
      </c>
      <c r="G16" s="38">
        <f>IF(Rechnen!$X$3=0,"",Rechnen!P18)</f>
      </c>
      <c r="H16" s="40">
        <f>IF(AND(E16="",G16=""),"",(E16-G16))</f>
      </c>
    </row>
    <row r="17" spans="1:8" ht="15">
      <c r="A17" s="37">
        <f>IF(Rechnen!$X$3=0,"",3)</f>
      </c>
      <c r="B17" s="38" t="str">
        <f>Rechnen!K19</f>
        <v>M12</v>
      </c>
      <c r="C17" s="38">
        <f>IF(Rechnen!$X$3=0,"",Rechnen!L19)</f>
      </c>
      <c r="D17" s="38">
        <f>IF(Rechnen!$X$3=0,"",Rechnen!M19)</f>
      </c>
      <c r="E17" s="38">
        <f>IF(Rechnen!$X$3=0,"",Rechnen!N19)</f>
      </c>
      <c r="F17" s="39" t="s">
        <v>17</v>
      </c>
      <c r="G17" s="38">
        <f>IF(Rechnen!$X$3=0,"",Rechnen!P19)</f>
      </c>
      <c r="H17" s="40">
        <f>IF(AND(E17="",G17=""),"",(E17-G17))</f>
      </c>
    </row>
    <row r="18" spans="1:8" ht="15">
      <c r="A18" s="37">
        <f>IF(Rechnen!$X$3=0,"",4)</f>
      </c>
      <c r="B18" s="38" t="str">
        <f>Rechnen!K20</f>
        <v>M13</v>
      </c>
      <c r="C18" s="38">
        <f>IF(Rechnen!$X$3=0,"",Rechnen!L20)</f>
      </c>
      <c r="D18" s="38">
        <f>IF(Rechnen!$X$3=0,"",Rechnen!M20)</f>
      </c>
      <c r="E18" s="38">
        <f>IF(Rechnen!$X$3=0,"",Rechnen!N20)</f>
      </c>
      <c r="F18" s="39" t="s">
        <v>17</v>
      </c>
      <c r="G18" s="38">
        <f>IF(Rechnen!$X$3=0,"",Rechnen!P20)</f>
      </c>
      <c r="H18" s="40">
        <f>IF(AND(E18="",G18=""),"",(E18-G18))</f>
      </c>
    </row>
    <row r="19" spans="1:8" ht="15">
      <c r="A19" s="187"/>
      <c r="B19" s="189" t="s">
        <v>7</v>
      </c>
      <c r="C19" s="191" t="s">
        <v>45</v>
      </c>
      <c r="D19" s="189" t="s">
        <v>1</v>
      </c>
      <c r="E19" s="189" t="s">
        <v>2</v>
      </c>
      <c r="F19" s="189"/>
      <c r="G19" s="189"/>
      <c r="H19" s="189" t="s">
        <v>46</v>
      </c>
    </row>
    <row r="20" spans="1:8" ht="15">
      <c r="A20" s="188"/>
      <c r="B20" s="190"/>
      <c r="C20" s="192"/>
      <c r="D20" s="190"/>
      <c r="E20" s="190"/>
      <c r="F20" s="190"/>
      <c r="G20" s="190"/>
      <c r="H20" s="190"/>
    </row>
    <row r="21" spans="1:8" ht="15">
      <c r="A21" s="37">
        <f>IF(Rechnen!$Y$3=0,"",1)</f>
      </c>
      <c r="B21" s="38" t="str">
        <f>Rechnen!K24</f>
        <v>M14</v>
      </c>
      <c r="C21" s="38">
        <f>IF(Rechnen!$Y$3=0,"",Rechnen!L24)</f>
      </c>
      <c r="D21" s="38">
        <f>IF(Rechnen!$Y$3=0,"",Rechnen!M24)</f>
      </c>
      <c r="E21" s="38">
        <f>IF(Rechnen!$Y$3=0,"",Rechnen!N24)</f>
      </c>
      <c r="F21" s="39" t="s">
        <v>17</v>
      </c>
      <c r="G21" s="38">
        <f>IF(Rechnen!$Y$3=0,"",Rechnen!P24)</f>
      </c>
      <c r="H21" s="40">
        <f>IF(AND(E21="",G21=""),"",(E21-G21))</f>
      </c>
    </row>
    <row r="22" spans="1:8" ht="15">
      <c r="A22" s="37">
        <f>IF(Rechnen!$Y$3=0,"",2)</f>
      </c>
      <c r="B22" s="38" t="str">
        <f>Rechnen!K25</f>
        <v>M15</v>
      </c>
      <c r="C22" s="38">
        <f>IF(Rechnen!$Y$3=0,"",Rechnen!L25)</f>
      </c>
      <c r="D22" s="38">
        <f>IF(Rechnen!$Y$3=0,"",Rechnen!M25)</f>
      </c>
      <c r="E22" s="38">
        <f>IF(Rechnen!$Y$3=0,"",Rechnen!N25)</f>
      </c>
      <c r="F22" s="39" t="s">
        <v>17</v>
      </c>
      <c r="G22" s="38">
        <f>IF(Rechnen!$Y$3=0,"",Rechnen!P25)</f>
      </c>
      <c r="H22" s="40">
        <f>IF(AND(E22="",G22=""),"",(E22-G22))</f>
      </c>
    </row>
    <row r="23" spans="1:8" ht="15">
      <c r="A23" s="37">
        <f>IF(Rechnen!$Y$3=0,"",3)</f>
      </c>
      <c r="B23" s="38" t="str">
        <f>Rechnen!K26</f>
        <v>M16</v>
      </c>
      <c r="C23" s="38">
        <f>IF(Rechnen!$Y$3=0,"",Rechnen!L26)</f>
      </c>
      <c r="D23" s="38">
        <f>IF(Rechnen!$Y$3=0,"",Rechnen!M26)</f>
      </c>
      <c r="E23" s="38">
        <f>IF(Rechnen!$Y$3=0,"",Rechnen!N26)</f>
      </c>
      <c r="F23" s="39" t="s">
        <v>17</v>
      </c>
      <c r="G23" s="38">
        <f>IF(Rechnen!$Y$3=0,"",Rechnen!P26)</f>
      </c>
      <c r="H23" s="40">
        <f>IF(AND(E23="",G23=""),"",(E23-G23))</f>
      </c>
    </row>
    <row r="24" spans="1:8" ht="15">
      <c r="A24" s="37">
        <f>IF(Rechnen!$Y$3=0,"",4)</f>
      </c>
      <c r="B24" s="38" t="str">
        <f>Rechnen!K27</f>
        <v>M17</v>
      </c>
      <c r="C24" s="38">
        <f>IF(Rechnen!$Y$3=0,"",Rechnen!L27)</f>
      </c>
      <c r="D24" s="38">
        <f>IF(Rechnen!$Y$3=0,"",Rechnen!M27)</f>
      </c>
      <c r="E24" s="38">
        <f>IF(Rechnen!$Y$3=0,"",Rechnen!N27)</f>
      </c>
      <c r="F24" s="39" t="s">
        <v>17</v>
      </c>
      <c r="G24" s="38">
        <f>IF(Rechnen!$Y$3=0,"",Rechnen!P27)</f>
      </c>
      <c r="H24" s="40">
        <f>IF(AND(E24="",G24=""),"",(E24-G24))</f>
      </c>
    </row>
  </sheetData>
  <sheetProtection password="E760" sheet="1" objects="1" scenarios="1"/>
  <mergeCells count="14">
    <mergeCell ref="E13:G14"/>
    <mergeCell ref="H13:H14"/>
    <mergeCell ref="B1:H1"/>
    <mergeCell ref="E2:G2"/>
    <mergeCell ref="E19:G20"/>
    <mergeCell ref="H19:H20"/>
    <mergeCell ref="A13:A14"/>
    <mergeCell ref="B13:B14"/>
    <mergeCell ref="A19:A20"/>
    <mergeCell ref="B19:B20"/>
    <mergeCell ref="C19:C20"/>
    <mergeCell ref="D19:D20"/>
    <mergeCell ref="C13:C14"/>
    <mergeCell ref="D13:D14"/>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 Jugend - Turnier&amp;"Arial,Standard"&amp;10&amp;E
&amp;"Arial,Fett Kursiv"&amp;14VfB Wiesloch&amp;"Arial,Standard"&amp;10
&amp;12Stadionhalle - Wiesloch &amp;R&amp;"Arial,Fett"&amp;12Datum
</oddHeader>
  </headerFooter>
  <colBreaks count="1" manualBreakCount="1">
    <brk id="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Wickenhäuser, Eugen</cp:lastModifiedBy>
  <cp:lastPrinted>2003-07-17T07:40:23Z</cp:lastPrinted>
  <dcterms:created xsi:type="dcterms:W3CDTF">1999-01-27T19:57:19Z</dcterms:created>
  <dcterms:modified xsi:type="dcterms:W3CDTF">2013-10-10T16:15:45Z</dcterms:modified>
  <cp:category/>
  <cp:version/>
  <cp:contentType/>
  <cp:contentStatus/>
</cp:coreProperties>
</file>