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Gruppen-Tabellen" sheetId="3" r:id="rId3"/>
    <sheet name="Vorgaben" sheetId="4" r:id="rId4"/>
    <sheet name="Spielplan" sheetId="5" r:id="rId5"/>
    <sheet name="Rechnen" sheetId="6" r:id="rId6"/>
  </sheets>
  <definedNames>
    <definedName name="_xlnm.Print_Area" localSheetId="2">'Gruppen-Tabellen'!$A$1:$I$36</definedName>
    <definedName name="_xlnm.Print_Area" localSheetId="4">'Spielplan'!$A$1:$K$131</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4.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<sst xmlns="http://schemas.openxmlformats.org/spreadsheetml/2006/main" count="601" uniqueCount="116">
  <si>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</si>
  <si>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</si>
  <si>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</si>
  <si>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</si>
  <si>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</si>
  <si>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</si>
  <si>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</si>
  <si>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</si>
  <si>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</si>
  <si>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</si>
  <si>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</si>
  <si>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</si>
  <si>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</si>
  <si>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</si>
  <si>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</si>
  <si>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</si>
  <si>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</si>
  <si>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</si>
  <si>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</si>
  <si>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</si>
  <si>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</si>
  <si>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</si>
  <si>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</si>
  <si>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</si>
  <si>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</si>
  <si>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</si>
  <si>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</si>
  <si>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</si>
  <si>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</si>
  <si>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</si>
  <si>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</si>
  <si>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</si>
  <si>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</si>
  <si>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</si>
  <si>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</si>
  <si>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</si>
  <si>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</si>
  <si>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</si>
  <si>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</si>
  <si>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</si>
  <si>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</si>
  <si>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</si>
  <si>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</si>
  <si>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</si>
  <si>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</si>
  <si>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</si>
  <si>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</si>
  <si>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</si>
  <si>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</si>
  <si>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</si>
  <si>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</si>
  <si>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</si>
  <si>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</si>
  <si>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</si>
  <si>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</si>
  <si>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</si>
  <si>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</si>
  <si>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</si>
  <si>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</si>
  <si>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Gruppe E</t>
  </si>
  <si>
    <t>Summe aller Spiele Gruppe E</t>
  </si>
  <si>
    <t>5. Spiel</t>
  </si>
  <si>
    <t>Gr.E</t>
  </si>
  <si>
    <t>Platz 3</t>
  </si>
  <si>
    <t>Achtelfinale</t>
  </si>
  <si>
    <t>Zweiter Gruppe E</t>
  </si>
  <si>
    <t>Dritter Gruppe E</t>
  </si>
  <si>
    <t>Dritter Gruppe D</t>
  </si>
  <si>
    <t>Erster Gruppe E</t>
  </si>
  <si>
    <t>Dritter Gruppe C</t>
  </si>
  <si>
    <t>Dritter Gruppe A</t>
  </si>
  <si>
    <t>Dritter Gruppe B</t>
  </si>
  <si>
    <t>Vierter Gruppe E</t>
  </si>
  <si>
    <t>ZweiterGruppe D</t>
  </si>
  <si>
    <t>Sieger Spiel 57</t>
  </si>
  <si>
    <t>Sieger Spiel 60</t>
  </si>
  <si>
    <t>Sieger Spiel 56</t>
  </si>
  <si>
    <t>Sieger Spiel 59</t>
  </si>
  <si>
    <t>Sieger Spiel 58</t>
  </si>
  <si>
    <t>Sieger Spiel 63</t>
  </si>
  <si>
    <t>Sieger Spiel 61</t>
  </si>
  <si>
    <t>Sieger Spiel 62</t>
  </si>
  <si>
    <t>Sieger Viertelfinale Spiel 64</t>
  </si>
  <si>
    <t>Sieger Viertelfinale Spiel 66</t>
  </si>
  <si>
    <t>Sieger Viertelfinale Spiel 65</t>
  </si>
  <si>
    <t>Sieger Viertelfinale Spiel 67</t>
  </si>
  <si>
    <t>Verlierer Halbfinale Spiel 68</t>
  </si>
  <si>
    <t>Verlierer Halbfinale Spiel 69</t>
  </si>
  <si>
    <t>Sieger Halbfinale Spiel 68</t>
  </si>
  <si>
    <t>Sieger Halbfinale Spiel 69</t>
  </si>
  <si>
    <t>3 Spielfelder
 pro Mannschaft: 9 Spieler/innen 
5 Feldspieler + 1 Torwart / + 4 Ergänzungsspieler</t>
  </si>
  <si>
    <t>Landhausschule HD 1</t>
  </si>
  <si>
    <t>Landhausschule HD 2</t>
  </si>
  <si>
    <t>Landhausschule HD 3</t>
  </si>
  <si>
    <t>Landhausschule HD 4</t>
  </si>
  <si>
    <t>Landhausschule HD 5</t>
  </si>
  <si>
    <t>Schlierbach GS 1</t>
  </si>
  <si>
    <t>Schlierbach GS 2</t>
  </si>
  <si>
    <t>GS Emmertsgrund</t>
  </si>
  <si>
    <t>Merianschule Wiesloch 1</t>
  </si>
  <si>
    <t>Merianschule Wiesloch 2</t>
  </si>
  <si>
    <t>Schlossberg GS Rotenberg</t>
  </si>
  <si>
    <t>Sonernberg GS Laudenbach</t>
  </si>
  <si>
    <t>Neurottschule GHWRS Ketsch</t>
  </si>
  <si>
    <t>Carl-Freudenberg GHS Schönau</t>
  </si>
  <si>
    <t>Brunnenschule Waibstadt 2</t>
  </si>
  <si>
    <t>Mönchsbergschule Rot 1</t>
  </si>
  <si>
    <t>Mönchsbergschule Rot 2</t>
  </si>
  <si>
    <t>Häusel GS Zuzenhausen</t>
  </si>
  <si>
    <t>GS Altenbach</t>
  </si>
  <si>
    <t>GS Heiligkreuzsteinach 2</t>
  </si>
  <si>
    <t>GS Heiligkreuzsteinach 1</t>
  </si>
  <si>
    <t>GS Dilsberg</t>
  </si>
  <si>
    <t>GS Gauangelloch</t>
  </si>
  <si>
    <t>Brunnenschule Waibstadt 1</t>
  </si>
  <si>
    <t>Maria-Baum-Schule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</si>
</sst>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1">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b/>
      <sz val="12"/>
      <color indexed="48"/>
      <name val="Arial"/>
      <family val="2"/>
    </font>
    <font>
      <b/>
      <sz val="14"/>
      <color indexed="56"/>
      <name val="Arial"/>
      <family val="2"/>
    </font>
    <font>
      <b/>
      <sz val="22"/>
      <color indexed="10"/>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0" fontId="17"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5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0" fontId="31"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6" fillId="0" borderId="0" xfId="0" applyFont="1" applyFill="1" applyBorder="1" applyAlignment="1" applyProtection="1">
      <alignment horizontal="center"/>
      <protection locked="0"/>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centerContinuous"/>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0" fillId="0" borderId="0" xfId="53">
      <alignment/>
      <protection/>
    </xf>
    <xf numFmtId="0" fontId="40"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Border="1" applyAlignment="1" applyProtection="1">
      <alignment/>
      <protection/>
    </xf>
    <xf numFmtId="0" fontId="1" fillId="42" borderId="10" xfId="0" applyFont="1" applyFill="1" applyBorder="1" applyAlignment="1" applyProtection="1">
      <alignment horizontal="center" vertical="center"/>
      <protection locked="0"/>
    </xf>
    <xf numFmtId="0" fontId="26" fillId="33" borderId="0" xfId="0" applyFont="1" applyFill="1" applyBorder="1" applyAlignment="1" applyProtection="1">
      <alignment horizontal="center"/>
      <protection locked="0"/>
    </xf>
    <xf numFmtId="0" fontId="5" fillId="33" borderId="10" xfId="0" applyFont="1" applyFill="1" applyBorder="1" applyAlignment="1" applyProtection="1">
      <alignment horizontal="centerContinuous"/>
      <protection/>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173" fontId="0" fillId="34" borderId="0" xfId="0" applyNumberFormat="1" applyFont="1" applyFill="1" applyAlignment="1" applyProtection="1">
      <alignment horizontal="center"/>
      <protection/>
    </xf>
    <xf numFmtId="0" fontId="0" fillId="34" borderId="0" xfId="0" applyFont="1" applyFill="1" applyAlignment="1" applyProtection="1">
      <alignment horizontal="center" vertical="center"/>
      <protection/>
    </xf>
    <xf numFmtId="0" fontId="10" fillId="34" borderId="0" xfId="0" applyFont="1" applyFill="1" applyAlignment="1" applyProtection="1">
      <alignment horizontal="left"/>
      <protection/>
    </xf>
    <xf numFmtId="0" fontId="0" fillId="34" borderId="0" xfId="0" applyFont="1" applyFill="1" applyAlignment="1" applyProtection="1">
      <alignment horizontal="center"/>
      <protection/>
    </xf>
    <xf numFmtId="0" fontId="0"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left"/>
      <protection/>
    </xf>
    <xf numFmtId="0" fontId="0" fillId="34" borderId="0" xfId="0" applyFont="1" applyFill="1" applyAlignment="1" applyProtection="1">
      <alignment horizontal="right"/>
      <protection locked="0"/>
    </xf>
    <xf numFmtId="0" fontId="0" fillId="34" borderId="0" xfId="0" applyFont="1" applyFill="1" applyAlignment="1" applyProtection="1">
      <alignment horizontal="left"/>
      <protection locked="0"/>
    </xf>
    <xf numFmtId="173" fontId="0" fillId="34" borderId="0" xfId="0" applyNumberFormat="1" applyFont="1" applyFill="1" applyAlignment="1" applyProtection="1">
      <alignment horizont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1" fillId="34" borderId="14" xfId="0" applyFont="1" applyFill="1" applyBorder="1" applyAlignment="1" applyProtection="1">
      <alignment horizontal="right"/>
      <protection/>
    </xf>
    <xf numFmtId="0" fontId="1" fillId="34" borderId="14" xfId="0" applyFont="1" applyFill="1" applyBorder="1" applyAlignment="1" applyProtection="1">
      <alignment horizontal="left"/>
      <protection/>
    </xf>
    <xf numFmtId="0" fontId="1" fillId="33" borderId="14" xfId="0" applyFont="1" applyFill="1" applyBorder="1" applyAlignment="1" applyProtection="1">
      <alignment horizontal="right"/>
      <protection/>
    </xf>
    <xf numFmtId="0" fontId="1" fillId="33" borderId="14" xfId="0" applyFont="1" applyFill="1" applyBorder="1" applyAlignment="1" applyProtection="1">
      <alignment horizontal="left"/>
      <protection/>
    </xf>
    <xf numFmtId="0" fontId="47" fillId="33" borderId="0" xfId="0" applyFont="1" applyFill="1" applyAlignment="1" applyProtection="1">
      <alignment horizontal="center"/>
      <protection/>
    </xf>
    <xf numFmtId="0" fontId="20" fillId="33" borderId="10" xfId="0" applyFont="1" applyFill="1" applyBorder="1" applyAlignment="1" applyProtection="1">
      <alignment horizontal="center" vertical="center"/>
      <protection/>
    </xf>
    <xf numFmtId="0" fontId="20" fillId="33" borderId="15"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23" fillId="33" borderId="15"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4" fillId="33" borderId="15"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4" fillId="43" borderId="16" xfId="0" applyFont="1" applyFill="1" applyBorder="1" applyAlignment="1">
      <alignment horizontal="center" vertical="center"/>
    </xf>
    <xf numFmtId="0" fontId="14" fillId="43" borderId="0" xfId="0" applyFont="1" applyFill="1" applyBorder="1" applyAlignment="1">
      <alignment horizontal="center" vertical="center"/>
    </xf>
    <xf numFmtId="0" fontId="32" fillId="33" borderId="0" xfId="0" applyFont="1" applyFill="1" applyAlignment="1" applyProtection="1">
      <alignment horizontal="center"/>
      <protection locked="0"/>
    </xf>
    <xf numFmtId="0" fontId="2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24" fillId="33" borderId="0" xfId="0" applyFont="1" applyFill="1" applyAlignment="1" applyProtection="1">
      <alignment horizontal="center" vertical="center"/>
      <protection hidden="1"/>
    </xf>
    <xf numFmtId="0" fontId="1" fillId="33" borderId="0"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a:t>
          </a:r>
          <a:r>
            <a:rPr lang="en-US" cap="none" sz="1000" b="1" i="0" u="none" baseline="0">
              <a:solidFill>
                <a:srgbClr val="3333CC"/>
              </a:solidFill>
              <a:latin typeface="Arial"/>
              <a:ea typeface="Arial"/>
              <a:cs typeface="Arial"/>
            </a:rPr>
            <a:t>Achtelfinal-Viertelfinal-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7"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86809"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8" t="s">
        <v>52</v>
      </c>
    </row>
    <row r="2" ht="112.5" customHeight="1">
      <c r="A2" s="109"/>
    </row>
    <row r="3" ht="112.5" customHeight="1">
      <c r="A3" s="109"/>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37"/>
  <sheetViews>
    <sheetView zoomScalePageLayoutView="0" workbookViewId="0" topLeftCell="A1">
      <selection activeCell="B37" sqref="B37"/>
    </sheetView>
  </sheetViews>
  <sheetFormatPr defaultColWidth="11.421875" defaultRowHeight="12.75"/>
  <cols>
    <col min="1" max="1" width="6.8515625" style="31" customWidth="1"/>
    <col min="2" max="2" width="33.8515625" style="29" customWidth="1"/>
    <col min="3" max="3" width="8.7109375" style="29" customWidth="1"/>
    <col min="4" max="4" width="8.7109375" style="84"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0.25" customHeight="1">
      <c r="A1" s="105"/>
      <c r="B1" s="140" t="s">
        <v>53</v>
      </c>
      <c r="C1" s="140"/>
      <c r="D1" s="140"/>
      <c r="E1" s="140"/>
      <c r="F1" s="140"/>
      <c r="G1" s="140"/>
      <c r="H1" s="140"/>
      <c r="I1" s="106"/>
      <c r="J1" s="106"/>
      <c r="K1" s="106"/>
      <c r="L1" s="106"/>
      <c r="M1" s="106"/>
      <c r="N1" s="106"/>
      <c r="O1" s="106"/>
    </row>
    <row r="2" spans="1:15" ht="27" customHeight="1">
      <c r="A2" s="85" t="s">
        <v>54</v>
      </c>
      <c r="B2" s="86" t="s">
        <v>0</v>
      </c>
      <c r="C2" s="87" t="s">
        <v>44</v>
      </c>
      <c r="D2" s="86" t="s">
        <v>1</v>
      </c>
      <c r="E2" s="141" t="s">
        <v>2</v>
      </c>
      <c r="F2" s="141"/>
      <c r="G2" s="141"/>
      <c r="H2" s="86" t="s">
        <v>45</v>
      </c>
      <c r="I2" s="88"/>
      <c r="J2" s="89"/>
      <c r="K2" s="89"/>
      <c r="L2" s="90"/>
      <c r="M2" s="89"/>
      <c r="N2" s="89"/>
      <c r="O2" s="89"/>
    </row>
    <row r="3" spans="1:15" ht="18" customHeight="1">
      <c r="A3" s="91">
        <f>IF(Rechnen!$W$3=0,"",1)</f>
      </c>
      <c r="B3" s="92" t="str">
        <f>Rechnen!K3</f>
        <v>Landhausschule HD 1</v>
      </c>
      <c r="C3" s="92">
        <f>IF(Rechnen!$W$3=0,"",Rechnen!L3)</f>
      </c>
      <c r="D3" s="93">
        <f>IF(Rechnen!$W$3=0,"",Rechnen!M3)</f>
      </c>
      <c r="E3" s="92">
        <f>IF(Rechnen!$W$3=0,"",Rechnen!N3)</f>
      </c>
      <c r="F3" s="94" t="s">
        <v>17</v>
      </c>
      <c r="G3" s="92">
        <f>IF(Rechnen!$W$3=0,"",Rechnen!P3)</f>
      </c>
      <c r="H3" s="95">
        <f>IF(AND(E3="",G3=""),"",(E3-G3))</f>
      </c>
      <c r="I3" s="96"/>
      <c r="J3" s="89"/>
      <c r="K3" s="89"/>
      <c r="L3" s="90"/>
      <c r="M3" s="89"/>
      <c r="N3" s="89"/>
      <c r="O3" s="89"/>
    </row>
    <row r="4" spans="1:15" ht="18" customHeight="1">
      <c r="A4" s="91">
        <f>IF(Rechnen!$W$3=0,"",2)</f>
      </c>
      <c r="B4" s="92" t="str">
        <f>Rechnen!K4</f>
        <v>GS Emmertsgrund</v>
      </c>
      <c r="C4" s="92">
        <f>IF(Rechnen!$W$3=0,"",Rechnen!L4)</f>
      </c>
      <c r="D4" s="93">
        <f>IF(Rechnen!$W$3=0,"",Rechnen!M4)</f>
      </c>
      <c r="E4" s="92">
        <f>IF(Rechnen!$W$3=0,"",Rechnen!N4)</f>
      </c>
      <c r="F4" s="94" t="s">
        <v>17</v>
      </c>
      <c r="G4" s="92">
        <f>IF(Rechnen!$W$3=0,"",Rechnen!P4)</f>
      </c>
      <c r="H4" s="95">
        <f>IF(AND(E4="",G4=""),"",(E4-G4))</f>
      </c>
      <c r="I4" s="96"/>
      <c r="J4" s="89"/>
      <c r="K4" s="89"/>
      <c r="L4" s="90"/>
      <c r="M4" s="89"/>
      <c r="N4" s="89"/>
      <c r="O4" s="89"/>
    </row>
    <row r="5" spans="1:15" ht="18" customHeight="1">
      <c r="A5" s="91">
        <f>IF(Rechnen!$W$3=0,"",3)</f>
      </c>
      <c r="B5" s="92" t="str">
        <f>Rechnen!K5</f>
        <v>Schlierbach GS 2</v>
      </c>
      <c r="C5" s="92">
        <f>IF(Rechnen!$W$3=0,"",Rechnen!L5)</f>
      </c>
      <c r="D5" s="93">
        <f>IF(Rechnen!$W$3=0,"",Rechnen!M5)</f>
      </c>
      <c r="E5" s="92">
        <f>IF(Rechnen!$W$3=0,"",Rechnen!N5)</f>
      </c>
      <c r="F5" s="94" t="s">
        <v>17</v>
      </c>
      <c r="G5" s="92">
        <f>IF(Rechnen!$W$3=0,"",Rechnen!P5)</f>
      </c>
      <c r="H5" s="95">
        <f>IF(AND(E5="",G5=""),"",(E5-G5))</f>
      </c>
      <c r="I5" s="96"/>
      <c r="J5" s="89"/>
      <c r="K5" s="89"/>
      <c r="L5" s="90"/>
      <c r="M5" s="89"/>
      <c r="N5" s="89"/>
      <c r="O5" s="89"/>
    </row>
    <row r="6" spans="1:15" ht="18" customHeight="1">
      <c r="A6" s="91">
        <f>IF(Rechnen!$W$3=0,"",4)</f>
      </c>
      <c r="B6" s="92" t="str">
        <f>Rechnen!K6</f>
        <v>Merianschule Wiesloch 1</v>
      </c>
      <c r="C6" s="92">
        <f>IF(Rechnen!$W$3=0,"",Rechnen!L6)</f>
      </c>
      <c r="D6" s="93">
        <f>IF(Rechnen!$W$3=0,"",Rechnen!M6)</f>
      </c>
      <c r="E6" s="92">
        <f>IF(Rechnen!$W$3=0,"",Rechnen!N6)</f>
      </c>
      <c r="F6" s="94" t="s">
        <v>17</v>
      </c>
      <c r="G6" s="92">
        <f>IF(Rechnen!$W$3=0,"",Rechnen!P6)</f>
      </c>
      <c r="H6" s="95">
        <f>IF(AND(E6="",G6=""),"",(E6-G6))</f>
      </c>
      <c r="I6" s="96"/>
      <c r="J6" s="89"/>
      <c r="K6" s="89"/>
      <c r="L6" s="90"/>
      <c r="M6" s="89"/>
      <c r="N6" s="89"/>
      <c r="O6" s="89"/>
    </row>
    <row r="7" spans="1:15" ht="18" customHeight="1">
      <c r="A7" s="91">
        <f>IF(Rechnen!$W$3=0,"",5)</f>
      </c>
      <c r="B7" s="92" t="str">
        <f>Rechnen!K7</f>
        <v>Brunnenschule Waibstadt 2</v>
      </c>
      <c r="C7" s="92">
        <f>IF(Rechnen!$W$3=0,"",Rechnen!L7)</f>
      </c>
      <c r="D7" s="93">
        <f>IF(Rechnen!$W$3=0,"",Rechnen!M7)</f>
      </c>
      <c r="E7" s="92">
        <f>IF(Rechnen!$W$3=0,"",Rechnen!N7)</f>
      </c>
      <c r="F7" s="94" t="s">
        <v>17</v>
      </c>
      <c r="G7" s="92">
        <f>IF(Rechnen!$W$3=0,"",Rechnen!P7)</f>
      </c>
      <c r="H7" s="95">
        <f>IF(AND(E7="",G7=""),"",(E7-G7))</f>
      </c>
      <c r="I7" s="96"/>
      <c r="J7" s="89"/>
      <c r="K7" s="89"/>
      <c r="L7" s="90"/>
      <c r="M7" s="89"/>
      <c r="N7" s="89"/>
      <c r="O7" s="89"/>
    </row>
    <row r="8" spans="1:15" ht="15" customHeight="1">
      <c r="A8" s="134"/>
      <c r="B8" s="136" t="s">
        <v>6</v>
      </c>
      <c r="C8" s="138" t="s">
        <v>44</v>
      </c>
      <c r="D8" s="136" t="s">
        <v>1</v>
      </c>
      <c r="E8" s="136" t="s">
        <v>2</v>
      </c>
      <c r="F8" s="136"/>
      <c r="G8" s="136"/>
      <c r="H8" s="136" t="s">
        <v>45</v>
      </c>
      <c r="I8" s="97"/>
      <c r="J8" s="98"/>
      <c r="K8" s="98"/>
      <c r="L8" s="99"/>
      <c r="M8" s="100"/>
      <c r="N8" s="101"/>
      <c r="O8" s="101"/>
    </row>
    <row r="9" spans="1:15" ht="15" customHeight="1">
      <c r="A9" s="135"/>
      <c r="B9" s="137"/>
      <c r="C9" s="139"/>
      <c r="D9" s="137"/>
      <c r="E9" s="137"/>
      <c r="F9" s="137"/>
      <c r="G9" s="137"/>
      <c r="H9" s="137"/>
      <c r="I9" s="97"/>
      <c r="J9" s="98"/>
      <c r="K9" s="98"/>
      <c r="L9" s="99"/>
      <c r="M9" s="100"/>
      <c r="N9" s="101"/>
      <c r="O9" s="101"/>
    </row>
    <row r="10" spans="1:15" ht="18" customHeight="1">
      <c r="A10" s="91">
        <f>IF(Rechnen!$X$3=0,"",1)</f>
      </c>
      <c r="B10" s="92" t="str">
        <f>Rechnen!K10</f>
        <v>Landhausschule HD 2</v>
      </c>
      <c r="C10" s="92">
        <f>IF(Rechnen!$X$3=0,"",Rechnen!L10)</f>
      </c>
      <c r="D10" s="93">
        <f>IF(Rechnen!$X$3=0,"",Rechnen!M10)</f>
      </c>
      <c r="E10" s="92">
        <f>IF(Rechnen!$X$3=0,"",Rechnen!N10)</f>
      </c>
      <c r="F10" s="94" t="s">
        <v>17</v>
      </c>
      <c r="G10" s="92">
        <f>IF(Rechnen!$X$3=0,"",Rechnen!P10)</f>
      </c>
      <c r="H10" s="95">
        <f>IF(AND(E10="",G10=""),"",(E10-G10))</f>
      </c>
      <c r="I10" s="102"/>
      <c r="J10" s="100"/>
      <c r="K10" s="102"/>
      <c r="L10" s="99"/>
      <c r="M10" s="100"/>
      <c r="N10" s="101"/>
      <c r="O10" s="101"/>
    </row>
    <row r="11" spans="1:15" ht="18" customHeight="1">
      <c r="A11" s="91">
        <f>IF(Rechnen!$X$3=0,"",2)</f>
      </c>
      <c r="B11" s="92" t="str">
        <f>Rechnen!K11</f>
        <v>Schlierbach GS 1</v>
      </c>
      <c r="C11" s="92">
        <f>IF(Rechnen!$X$3=0,"",Rechnen!L11)</f>
      </c>
      <c r="D11" s="93">
        <f>IF(Rechnen!$X$3=0,"",Rechnen!M11)</f>
      </c>
      <c r="E11" s="92">
        <f>IF(Rechnen!$X$3=0,"",Rechnen!N11)</f>
      </c>
      <c r="F11" s="94" t="s">
        <v>17</v>
      </c>
      <c r="G11" s="92">
        <f>IF(Rechnen!$X$3=0,"",Rechnen!P11)</f>
      </c>
      <c r="H11" s="95">
        <f>IF(AND(E11="",G11=""),"",(E11-G11))</f>
      </c>
      <c r="I11" s="103"/>
      <c r="J11" s="104"/>
      <c r="K11" s="104"/>
      <c r="L11" s="104"/>
      <c r="M11" s="104"/>
      <c r="N11" s="104"/>
      <c r="O11" s="104"/>
    </row>
    <row r="12" spans="1:15" ht="18" customHeight="1">
      <c r="A12" s="91">
        <f>IF(Rechnen!$X$3=0,"",3)</f>
      </c>
      <c r="B12" s="92" t="str">
        <f>Rechnen!K12</f>
        <v>Merianschule Wiesloch 2</v>
      </c>
      <c r="C12" s="92">
        <f>IF(Rechnen!$X$3=0,"",Rechnen!L12)</f>
      </c>
      <c r="D12" s="93">
        <f>IF(Rechnen!$X$3=0,"",Rechnen!M12)</f>
      </c>
      <c r="E12" s="92">
        <f>IF(Rechnen!$X$3=0,"",Rechnen!N12)</f>
      </c>
      <c r="F12" s="94" t="s">
        <v>17</v>
      </c>
      <c r="G12" s="92">
        <f>IF(Rechnen!$X$3=0,"",Rechnen!P12)</f>
      </c>
      <c r="H12" s="95">
        <f>IF(AND(E12="",G12=""),"",(E12-G12))</f>
      </c>
      <c r="I12" s="97"/>
      <c r="J12" s="89"/>
      <c r="K12" s="89"/>
      <c r="L12" s="90"/>
      <c r="M12" s="89"/>
      <c r="N12" s="89"/>
      <c r="O12" s="89"/>
    </row>
    <row r="13" spans="1:15" ht="18" customHeight="1">
      <c r="A13" s="91">
        <f>IF(Rechnen!$X$3=0,"",4)</f>
      </c>
      <c r="B13" s="92" t="str">
        <f>Rechnen!K13</f>
        <v>GS Gauangelloch</v>
      </c>
      <c r="C13" s="92">
        <f>IF(Rechnen!$X$3=0,"",Rechnen!L13)</f>
      </c>
      <c r="D13" s="93">
        <f>IF(Rechnen!$X$3=0,"",Rechnen!M13)</f>
      </c>
      <c r="E13" s="92">
        <f>IF(Rechnen!$X$3=0,"",Rechnen!N13)</f>
      </c>
      <c r="F13" s="94" t="s">
        <v>17</v>
      </c>
      <c r="G13" s="92">
        <f>IF(Rechnen!$X$3=0,"",Rechnen!P13)</f>
      </c>
      <c r="H13" s="95">
        <f>IF(AND(E13="",G13=""),"",(E13-G13))</f>
      </c>
      <c r="I13" s="90"/>
      <c r="J13" s="89"/>
      <c r="K13" s="89"/>
      <c r="L13" s="90"/>
      <c r="M13" s="89"/>
      <c r="N13" s="89"/>
      <c r="O13" s="89"/>
    </row>
    <row r="14" spans="1:15" ht="18" customHeight="1">
      <c r="A14" s="91">
        <f>IF(Rechnen!$X$3=0,"",5)</f>
      </c>
      <c r="B14" s="92" t="str">
        <f>Rechnen!K14</f>
        <v>Brunnenschule Waibstadt 1</v>
      </c>
      <c r="C14" s="92">
        <f>IF(Rechnen!$X$3=0,"",Rechnen!L14)</f>
      </c>
      <c r="D14" s="93">
        <f>IF(Rechnen!$X$3=0,"",Rechnen!M14)</f>
      </c>
      <c r="E14" s="92">
        <f>IF(Rechnen!$X$3=0,"",Rechnen!N14)</f>
      </c>
      <c r="F14" s="94" t="s">
        <v>17</v>
      </c>
      <c r="G14" s="92">
        <f>IF(Rechnen!$X$3=0,"",Rechnen!P14)</f>
      </c>
      <c r="H14" s="95">
        <f>IF(AND(E14="",G14=""),"",(E14-G14))</f>
      </c>
      <c r="I14" s="90"/>
      <c r="J14" s="89"/>
      <c r="K14" s="89"/>
      <c r="L14" s="90"/>
      <c r="M14" s="89"/>
      <c r="N14" s="89"/>
      <c r="O14" s="89"/>
    </row>
    <row r="15" spans="1:15" ht="18" customHeight="1">
      <c r="A15" s="134"/>
      <c r="B15" s="136" t="s">
        <v>56</v>
      </c>
      <c r="C15" s="138" t="s">
        <v>44</v>
      </c>
      <c r="D15" s="136" t="s">
        <v>1</v>
      </c>
      <c r="E15" s="136" t="s">
        <v>2</v>
      </c>
      <c r="F15" s="136"/>
      <c r="G15" s="136"/>
      <c r="H15" s="136" t="s">
        <v>45</v>
      </c>
      <c r="I15" s="90"/>
      <c r="J15" s="89"/>
      <c r="K15" s="89"/>
      <c r="L15" s="90"/>
      <c r="M15" s="89"/>
      <c r="N15" s="89"/>
      <c r="O15" s="89"/>
    </row>
    <row r="16" spans="1:15" ht="15" customHeight="1">
      <c r="A16" s="135"/>
      <c r="B16" s="137"/>
      <c r="C16" s="139"/>
      <c r="D16" s="137"/>
      <c r="E16" s="137"/>
      <c r="F16" s="137"/>
      <c r="G16" s="137"/>
      <c r="H16" s="137"/>
      <c r="I16" s="90"/>
      <c r="J16" s="89"/>
      <c r="K16" s="89"/>
      <c r="L16" s="90"/>
      <c r="M16" s="89"/>
      <c r="N16" s="89"/>
      <c r="O16" s="89"/>
    </row>
    <row r="17" spans="1:15" ht="15">
      <c r="A17" s="91">
        <f>IF(Rechnen!$Y$3=0,"",1)</f>
      </c>
      <c r="B17" s="92" t="str">
        <f>Rechnen!K17</f>
        <v>Landhausschule HD 3</v>
      </c>
      <c r="C17" s="92">
        <f>IF(Rechnen!$Y$3=0,"",Rechnen!L17)</f>
      </c>
      <c r="D17" s="93">
        <f>IF(Rechnen!$Y$3=0,"",Rechnen!M17)</f>
      </c>
      <c r="E17" s="92">
        <f>IF(Rechnen!$Y$3=0,"",Rechnen!N17)</f>
      </c>
      <c r="F17" s="94" t="s">
        <v>17</v>
      </c>
      <c r="G17" s="92">
        <f>IF(Rechnen!$Y$3=0,"",Rechnen!P17)</f>
      </c>
      <c r="H17" s="95">
        <f>IF(AND(E17="",G17=""),"",(E17-G17))</f>
      </c>
      <c r="I17" s="90"/>
      <c r="J17" s="89"/>
      <c r="K17" s="89"/>
      <c r="L17" s="90"/>
      <c r="M17" s="89"/>
      <c r="N17" s="89"/>
      <c r="O17" s="89"/>
    </row>
    <row r="18" spans="1:15" ht="15">
      <c r="A18" s="91">
        <f>IF(Rechnen!$Y$3=0,"",2)</f>
      </c>
      <c r="B18" s="92" t="str">
        <f>Rechnen!K18</f>
        <v>Mönchsbergschule Rot 1</v>
      </c>
      <c r="C18" s="92">
        <f>IF(Rechnen!$Y$3=0,"",Rechnen!L18)</f>
      </c>
      <c r="D18" s="93">
        <f>IF(Rechnen!$Y$3=0,"",Rechnen!M18)</f>
      </c>
      <c r="E18" s="92">
        <f>IF(Rechnen!$Y$3=0,"",Rechnen!N18)</f>
      </c>
      <c r="F18" s="94" t="s">
        <v>17</v>
      </c>
      <c r="G18" s="92">
        <f>IF(Rechnen!$Y$3=0,"",Rechnen!P18)</f>
      </c>
      <c r="H18" s="95">
        <f>IF(AND(E18="",G18=""),"",(E18-G18))</f>
      </c>
      <c r="I18" s="90"/>
      <c r="J18" s="89"/>
      <c r="K18" s="89"/>
      <c r="L18" s="90"/>
      <c r="M18" s="89"/>
      <c r="N18" s="89"/>
      <c r="O18" s="89"/>
    </row>
    <row r="19" spans="1:15" ht="15">
      <c r="A19" s="91">
        <f>IF(Rechnen!$Y$3=0,"",3)</f>
      </c>
      <c r="B19" s="92" t="str">
        <f>Rechnen!K19</f>
        <v>GS Altenbach</v>
      </c>
      <c r="C19" s="92">
        <f>IF(Rechnen!$Y$3=0,"",Rechnen!L19)</f>
      </c>
      <c r="D19" s="93">
        <f>IF(Rechnen!$Y$3=0,"",Rechnen!M19)</f>
      </c>
      <c r="E19" s="92">
        <f>IF(Rechnen!$Y$3=0,"",Rechnen!N19)</f>
      </c>
      <c r="F19" s="94" t="s">
        <v>17</v>
      </c>
      <c r="G19" s="92">
        <f>IF(Rechnen!$Y$3=0,"",Rechnen!P19)</f>
      </c>
      <c r="H19" s="95">
        <f>IF(AND(E19="",G19=""),"",(E19-G19))</f>
      </c>
      <c r="I19" s="90"/>
      <c r="J19" s="89"/>
      <c r="K19" s="89"/>
      <c r="L19" s="90"/>
      <c r="M19" s="89"/>
      <c r="N19" s="89"/>
      <c r="O19" s="89"/>
    </row>
    <row r="20" spans="1:15" ht="15">
      <c r="A20" s="91">
        <f>IF(Rechnen!$Y$3=0,"",4)</f>
      </c>
      <c r="B20" s="92" t="str">
        <f>Rechnen!K20</f>
        <v>GS Heiligkreuzsteinach 2</v>
      </c>
      <c r="C20" s="92">
        <f>IF(Rechnen!$Y$3=0,"",Rechnen!L20)</f>
      </c>
      <c r="D20" s="93">
        <f>IF(Rechnen!$Y$3=0,"",Rechnen!M20)</f>
      </c>
      <c r="E20" s="92">
        <f>IF(Rechnen!$Y$3=0,"",Rechnen!N20)</f>
      </c>
      <c r="F20" s="94" t="s">
        <v>17</v>
      </c>
      <c r="G20" s="92">
        <f>IF(Rechnen!$Y$3=0,"",Rechnen!P20)</f>
      </c>
      <c r="H20" s="95">
        <f>IF(AND(E20="",G20=""),"",(E20-G20))</f>
      </c>
      <c r="I20" s="90"/>
      <c r="J20" s="89"/>
      <c r="K20" s="89"/>
      <c r="L20" s="90"/>
      <c r="M20" s="89"/>
      <c r="N20" s="89"/>
      <c r="O20" s="89"/>
    </row>
    <row r="21" spans="1:15" ht="15">
      <c r="A21" s="91">
        <f>IF(Rechnen!$Y$3=0,"",5)</f>
      </c>
      <c r="B21" s="92" t="str">
        <f>Rechnen!K21</f>
        <v>GS Dilsberg</v>
      </c>
      <c r="C21" s="92">
        <f>IF(Rechnen!$Y$3=0,"",Rechnen!L21)</f>
      </c>
      <c r="D21" s="93">
        <f>IF(Rechnen!$Y$3=0,"",Rechnen!M21)</f>
      </c>
      <c r="E21" s="92">
        <f>IF(Rechnen!$Y$3=0,"",Rechnen!N21)</f>
      </c>
      <c r="F21" s="94" t="s">
        <v>17</v>
      </c>
      <c r="G21" s="92">
        <f>IF(Rechnen!$Y$3=0,"",Rechnen!P21)</f>
      </c>
      <c r="H21" s="95">
        <f>IF(AND(E21="",G21=""),"",(E21-G21))</f>
      </c>
      <c r="I21" s="90"/>
      <c r="J21" s="89"/>
      <c r="K21" s="89"/>
      <c r="L21" s="90"/>
      <c r="M21" s="89"/>
      <c r="N21" s="89"/>
      <c r="O21" s="89"/>
    </row>
    <row r="22" spans="1:15" ht="15">
      <c r="A22" s="134"/>
      <c r="B22" s="136" t="s">
        <v>7</v>
      </c>
      <c r="C22" s="138" t="s">
        <v>44</v>
      </c>
      <c r="D22" s="136" t="s">
        <v>1</v>
      </c>
      <c r="E22" s="136" t="s">
        <v>2</v>
      </c>
      <c r="F22" s="136"/>
      <c r="G22" s="136"/>
      <c r="H22" s="136" t="s">
        <v>45</v>
      </c>
      <c r="I22" s="90"/>
      <c r="J22" s="89"/>
      <c r="K22" s="89"/>
      <c r="L22" s="90"/>
      <c r="M22" s="89"/>
      <c r="N22" s="89"/>
      <c r="O22" s="89"/>
    </row>
    <row r="23" spans="1:15" ht="15">
      <c r="A23" s="135"/>
      <c r="B23" s="137"/>
      <c r="C23" s="139"/>
      <c r="D23" s="137"/>
      <c r="E23" s="137"/>
      <c r="F23" s="137"/>
      <c r="G23" s="137"/>
      <c r="H23" s="137"/>
      <c r="I23" s="90"/>
      <c r="J23" s="89"/>
      <c r="K23" s="89"/>
      <c r="L23" s="90"/>
      <c r="M23" s="89"/>
      <c r="N23" s="89"/>
      <c r="O23" s="89"/>
    </row>
    <row r="24" spans="1:15" ht="15">
      <c r="A24" s="91">
        <f>IF(Rechnen!$Z$3=0,"",1)</f>
      </c>
      <c r="B24" s="92" t="str">
        <f>Rechnen!K24</f>
        <v>Landhausschule HD 4</v>
      </c>
      <c r="C24" s="92">
        <f>IF(Rechnen!$Z$3=0,"",Rechnen!L24)</f>
      </c>
      <c r="D24" s="93">
        <f>IF(Rechnen!$Z$3=0,"",Rechnen!M24)</f>
      </c>
      <c r="E24" s="92">
        <f>IF(Rechnen!$Z$3=0,"",Rechnen!N24)</f>
      </c>
      <c r="F24" s="94" t="s">
        <v>17</v>
      </c>
      <c r="G24" s="92">
        <f>IF(Rechnen!$Z$3=0,"",Rechnen!P24)</f>
      </c>
      <c r="H24" s="95">
        <f>IF(AND(E24="",G24=""),"",(E24-G24))</f>
      </c>
      <c r="I24" s="90"/>
      <c r="J24" s="89"/>
      <c r="K24" s="89"/>
      <c r="L24" s="90"/>
      <c r="M24" s="89"/>
      <c r="N24" s="89"/>
      <c r="O24" s="89"/>
    </row>
    <row r="25" spans="1:15" ht="15">
      <c r="A25" s="91">
        <f>IF(Rechnen!$Z$3=0,"",2)</f>
      </c>
      <c r="B25" s="92" t="str">
        <f>Rechnen!K25</f>
        <v>Mönchsbergschule Rot 2</v>
      </c>
      <c r="C25" s="92">
        <f>IF(Rechnen!$Z$3=0,"",Rechnen!L25)</f>
      </c>
      <c r="D25" s="93">
        <f>IF(Rechnen!$Z$3=0,"",Rechnen!M25)</f>
      </c>
      <c r="E25" s="92">
        <f>IF(Rechnen!$Z$3=0,"",Rechnen!N25)</f>
      </c>
      <c r="F25" s="94" t="s">
        <v>17</v>
      </c>
      <c r="G25" s="92">
        <f>IF(Rechnen!$Z$3=0,"",Rechnen!P25)</f>
      </c>
      <c r="H25" s="95">
        <f>IF(AND(E25="",G25=""),"",(E25-G25))</f>
      </c>
      <c r="I25" s="90"/>
      <c r="J25" s="89"/>
      <c r="K25" s="89"/>
      <c r="L25" s="90"/>
      <c r="M25" s="89"/>
      <c r="N25" s="89"/>
      <c r="O25" s="89"/>
    </row>
    <row r="26" spans="1:15" ht="15">
      <c r="A26" s="91">
        <f>IF(Rechnen!$Z$3=0,"",3)</f>
      </c>
      <c r="B26" s="92" t="str">
        <f>Rechnen!K26</f>
        <v>Häusel GS Zuzenhausen</v>
      </c>
      <c r="C26" s="92">
        <f>IF(Rechnen!$Z$3=0,"",Rechnen!L26)</f>
      </c>
      <c r="D26" s="93">
        <f>IF(Rechnen!$Z$3=0,"",Rechnen!M26)</f>
      </c>
      <c r="E26" s="92">
        <f>IF(Rechnen!$Z$3=0,"",Rechnen!N26)</f>
      </c>
      <c r="F26" s="94" t="s">
        <v>17</v>
      </c>
      <c r="G26" s="92">
        <f>IF(Rechnen!$Z$3=0,"",Rechnen!P26)</f>
      </c>
      <c r="H26" s="95">
        <f>IF(AND(E26="",G26=""),"",(E26-G26))</f>
      </c>
      <c r="I26" s="90"/>
      <c r="J26" s="89"/>
      <c r="K26" s="89"/>
      <c r="L26" s="90"/>
      <c r="M26" s="89"/>
      <c r="N26" s="89"/>
      <c r="O26" s="89"/>
    </row>
    <row r="27" spans="1:15" ht="15">
      <c r="A27" s="91">
        <f>IF(Rechnen!$Z$3=0,"",4)</f>
      </c>
      <c r="B27" s="92" t="str">
        <f>Rechnen!K27</f>
        <v>GS Heiligkreuzsteinach 1</v>
      </c>
      <c r="C27" s="92">
        <f>IF(Rechnen!$Z$3=0,"",Rechnen!L27)</f>
      </c>
      <c r="D27" s="93">
        <f>IF(Rechnen!$Z$3=0,"",Rechnen!M27)</f>
      </c>
      <c r="E27" s="92">
        <f>IF(Rechnen!$Z$3=0,"",Rechnen!N27)</f>
      </c>
      <c r="F27" s="94" t="s">
        <v>17</v>
      </c>
      <c r="G27" s="92">
        <f>IF(Rechnen!$Z$3=0,"",Rechnen!P27)</f>
      </c>
      <c r="H27" s="95">
        <f>IF(AND(E27="",G27=""),"",(E27-G27))</f>
      </c>
      <c r="I27" s="90"/>
      <c r="J27" s="89"/>
      <c r="K27" s="89"/>
      <c r="L27" s="90"/>
      <c r="M27" s="89"/>
      <c r="N27" s="89"/>
      <c r="O27" s="89"/>
    </row>
    <row r="28" spans="1:15" ht="15">
      <c r="A28" s="91">
        <f>IF(Rechnen!$Z$3=0,"",5)</f>
      </c>
      <c r="B28" s="92" t="str">
        <f>Rechnen!K28</f>
        <v>Brunnenschule Waibstadt 2</v>
      </c>
      <c r="C28" s="92">
        <f>IF(Rechnen!$Z$3=0,"",Rechnen!L28)</f>
      </c>
      <c r="D28" s="93">
        <f>IF(Rechnen!$Z$3=0,"",Rechnen!M28)</f>
      </c>
      <c r="E28" s="92">
        <f>IF(Rechnen!$Z$3=0,"",Rechnen!N28)</f>
      </c>
      <c r="F28" s="94" t="s">
        <v>17</v>
      </c>
      <c r="G28" s="92">
        <f>IF(Rechnen!$Z$3=0,"",Rechnen!P28)</f>
      </c>
      <c r="H28" s="95">
        <f>IF(AND(E28="",G28=""),"",(E28-G28))</f>
      </c>
      <c r="I28" s="90"/>
      <c r="J28" s="89"/>
      <c r="K28" s="89"/>
      <c r="L28" s="90"/>
      <c r="M28" s="89"/>
      <c r="N28" s="89"/>
      <c r="O28" s="89"/>
    </row>
    <row r="29" spans="1:15" ht="15">
      <c r="A29" s="134"/>
      <c r="B29" s="136" t="s">
        <v>59</v>
      </c>
      <c r="C29" s="138" t="s">
        <v>44</v>
      </c>
      <c r="D29" s="136" t="s">
        <v>1</v>
      </c>
      <c r="E29" s="136" t="s">
        <v>2</v>
      </c>
      <c r="F29" s="136"/>
      <c r="G29" s="136"/>
      <c r="H29" s="136" t="s">
        <v>45</v>
      </c>
      <c r="I29" s="90"/>
      <c r="J29" s="89"/>
      <c r="K29" s="89"/>
      <c r="L29" s="89"/>
      <c r="M29" s="89"/>
      <c r="N29" s="89"/>
      <c r="O29" s="89"/>
    </row>
    <row r="30" spans="1:15" ht="15">
      <c r="A30" s="135"/>
      <c r="B30" s="137"/>
      <c r="C30" s="139"/>
      <c r="D30" s="137"/>
      <c r="E30" s="137"/>
      <c r="F30" s="137"/>
      <c r="G30" s="137"/>
      <c r="H30" s="137"/>
      <c r="J30" s="89"/>
      <c r="K30" s="89"/>
      <c r="L30" s="89"/>
      <c r="M30" s="89"/>
      <c r="N30" s="89"/>
      <c r="O30" s="89"/>
    </row>
    <row r="31" spans="1:15" ht="15">
      <c r="A31" s="91">
        <f>IF(Rechnen!$AA$3=0,"",1)</f>
      </c>
      <c r="B31" s="92" t="str">
        <f>Rechnen!K31</f>
        <v>Landhausschule HD 5</v>
      </c>
      <c r="C31" s="92">
        <f>IF(Rechnen!$AA$3=0,"",Rechnen!L31)</f>
      </c>
      <c r="D31" s="93">
        <f>IF(Rechnen!$AA$3=0,"",Rechnen!M31)</f>
      </c>
      <c r="E31" s="92">
        <f>IF(Rechnen!$AA$3=0,"",Rechnen!N31)</f>
      </c>
      <c r="F31" s="94" t="s">
        <v>17</v>
      </c>
      <c r="G31" s="92">
        <f>IF(Rechnen!$AA$3=0,"",Rechnen!P31)</f>
      </c>
      <c r="H31" s="95">
        <f aca="true" t="shared" si="0" ref="H31:H36">IF(AND(E31="",G31=""),"",(E31-G31))</f>
      </c>
      <c r="I31" s="90"/>
      <c r="J31" s="89"/>
      <c r="K31" s="89"/>
      <c r="L31" s="89"/>
      <c r="M31" s="89"/>
      <c r="N31" s="89"/>
      <c r="O31" s="89"/>
    </row>
    <row r="32" spans="1:15" ht="15">
      <c r="A32" s="91">
        <f>IF(Rechnen!$AA$3=0,"",2)</f>
      </c>
      <c r="B32" s="92" t="str">
        <f>Rechnen!K32</f>
        <v>Carl-Freudenberg GHS Schönau</v>
      </c>
      <c r="C32" s="92">
        <f>IF(Rechnen!$AA$3=0,"",Rechnen!L32)</f>
      </c>
      <c r="D32" s="93">
        <f>IF(Rechnen!$AA$3=0,"",Rechnen!M32)</f>
      </c>
      <c r="E32" s="92">
        <f>IF(Rechnen!$AA$3=0,"",Rechnen!N32)</f>
      </c>
      <c r="F32" s="94" t="s">
        <v>17</v>
      </c>
      <c r="G32" s="92">
        <f>IF(Rechnen!$AA$3=0,"",Rechnen!P32)</f>
      </c>
      <c r="H32" s="95">
        <f t="shared" si="0"/>
      </c>
      <c r="I32" s="90"/>
      <c r="J32" s="89"/>
      <c r="K32" s="89"/>
      <c r="L32" s="89"/>
      <c r="M32" s="89"/>
      <c r="N32" s="89"/>
      <c r="O32" s="89"/>
    </row>
    <row r="33" spans="1:15" ht="15">
      <c r="A33" s="91">
        <f>IF(Rechnen!$AA$3=0,"",3)</f>
      </c>
      <c r="B33" s="92" t="str">
        <f>Rechnen!K33</f>
        <v>Schlossberg GS Rotenberg</v>
      </c>
      <c r="C33" s="92">
        <f>IF(Rechnen!$AA$3=0,"",Rechnen!L33)</f>
      </c>
      <c r="D33" s="93">
        <f>IF(Rechnen!$AA$3=0,"",Rechnen!M33)</f>
      </c>
      <c r="E33" s="92">
        <f>IF(Rechnen!$AA$3=0,"",Rechnen!N33)</f>
      </c>
      <c r="F33" s="94" t="s">
        <v>17</v>
      </c>
      <c r="G33" s="92">
        <f>IF(Rechnen!$AA$3=0,"",Rechnen!P33)</f>
      </c>
      <c r="H33" s="95">
        <f t="shared" si="0"/>
      </c>
      <c r="I33" s="90"/>
      <c r="J33" s="89"/>
      <c r="K33" s="89"/>
      <c r="L33" s="89"/>
      <c r="M33" s="89"/>
      <c r="N33" s="89"/>
      <c r="O33" s="89"/>
    </row>
    <row r="34" spans="1:15" ht="15">
      <c r="A34" s="91">
        <f>IF(Rechnen!$AA$3=0,"",4)</f>
      </c>
      <c r="B34" s="92" t="str">
        <f>Rechnen!K34</f>
        <v>Sonernberg GS Laudenbach</v>
      </c>
      <c r="C34" s="92">
        <f>IF(Rechnen!$AA$3=0,"",Rechnen!L34)</f>
      </c>
      <c r="D34" s="93">
        <f>IF(Rechnen!$AA$3=0,"",Rechnen!M34)</f>
      </c>
      <c r="E34" s="92">
        <f>IF(Rechnen!$AA$3=0,"",Rechnen!N34)</f>
      </c>
      <c r="F34" s="94" t="s">
        <v>17</v>
      </c>
      <c r="G34" s="92">
        <f>IF(Rechnen!$AA$3=0,"",Rechnen!P34)</f>
      </c>
      <c r="H34" s="95">
        <f t="shared" si="0"/>
      </c>
      <c r="I34" s="90"/>
      <c r="J34" s="89"/>
      <c r="K34" s="89"/>
      <c r="L34" s="89"/>
      <c r="M34" s="89"/>
      <c r="N34" s="89"/>
      <c r="O34" s="89"/>
    </row>
    <row r="35" spans="1:15" ht="15">
      <c r="A35" s="91">
        <f>IF(Rechnen!$AA$3=0,"",5)</f>
      </c>
      <c r="B35" s="92" t="str">
        <f>Rechnen!K35</f>
        <v>Neurottschule GHWRS Ketsch</v>
      </c>
      <c r="C35" s="92">
        <f>IF(Rechnen!$AA$3=0,"",Rechnen!L35)</f>
      </c>
      <c r="D35" s="93">
        <f>IF(Rechnen!$AA$3=0,"",Rechnen!M35)</f>
      </c>
      <c r="E35" s="92">
        <f>IF(Rechnen!$AA$3=0,"",Rechnen!N35)</f>
      </c>
      <c r="F35" s="133" t="s">
        <v>17</v>
      </c>
      <c r="G35" s="92">
        <f>IF(Rechnen!$AA$3=0,"",Rechnen!P35)</f>
      </c>
      <c r="H35" s="133">
        <f t="shared" si="0"/>
      </c>
      <c r="I35" s="90"/>
      <c r="J35" s="89"/>
      <c r="K35" s="89"/>
      <c r="L35" s="89"/>
      <c r="M35" s="89"/>
      <c r="N35" s="89"/>
      <c r="O35" s="89"/>
    </row>
    <row r="36" spans="1:15" ht="15">
      <c r="A36" s="91">
        <f>IF(Rechnen!$AA$3=0,"",6)</f>
      </c>
      <c r="B36" s="92" t="str">
        <f>Rechnen!K36</f>
        <v>Maria-Baum-Schule</v>
      </c>
      <c r="C36" s="92">
        <f>IF(Rechnen!$AA$3=0,"",Rechnen!L36)</f>
      </c>
      <c r="D36" s="93">
        <f>IF(Rechnen!$AA$3=0,"",Rechnen!M36)</f>
      </c>
      <c r="E36" s="92">
        <f>IF(Rechnen!$AA$3=0,"",Rechnen!N36)</f>
      </c>
      <c r="F36" s="133" t="s">
        <v>17</v>
      </c>
      <c r="G36" s="92">
        <f>IF(Rechnen!$AA$3=0,"",Rechnen!P36)</f>
      </c>
      <c r="H36" s="133">
        <f t="shared" si="0"/>
      </c>
      <c r="I36" s="90"/>
      <c r="J36" s="89"/>
      <c r="K36" s="89"/>
      <c r="L36" s="89"/>
      <c r="M36" s="89"/>
      <c r="N36" s="89"/>
      <c r="O36" s="89"/>
    </row>
    <row r="37" spans="1:15" ht="51" customHeight="1">
      <c r="A37" s="97"/>
      <c r="B37" s="89"/>
      <c r="C37" s="89"/>
      <c r="D37" s="112"/>
      <c r="E37" s="89"/>
      <c r="F37" s="89"/>
      <c r="G37" s="89"/>
      <c r="H37" s="89"/>
      <c r="I37" s="90"/>
      <c r="J37" s="89"/>
      <c r="K37" s="89"/>
      <c r="L37" s="90"/>
      <c r="M37" s="89"/>
      <c r="N37" s="89"/>
      <c r="O37" s="89"/>
    </row>
  </sheetData>
  <sheetProtection/>
  <mergeCells count="26">
    <mergeCell ref="A8:A9"/>
    <mergeCell ref="H8:H9"/>
    <mergeCell ref="E8:G9"/>
    <mergeCell ref="E15:G16"/>
    <mergeCell ref="H15:H16"/>
    <mergeCell ref="A15:A16"/>
    <mergeCell ref="B15:B16"/>
    <mergeCell ref="C15:C16"/>
    <mergeCell ref="D15:D16"/>
    <mergeCell ref="E29:G30"/>
    <mergeCell ref="H29:H30"/>
    <mergeCell ref="B1:H1"/>
    <mergeCell ref="E2:G2"/>
    <mergeCell ref="C8:C9"/>
    <mergeCell ref="B8:B9"/>
    <mergeCell ref="D8:D9"/>
    <mergeCell ref="E22:G23"/>
    <mergeCell ref="H22:H23"/>
    <mergeCell ref="A29:A30"/>
    <mergeCell ref="B29:B30"/>
    <mergeCell ref="C29:C30"/>
    <mergeCell ref="D29:D30"/>
    <mergeCell ref="A22:A23"/>
    <mergeCell ref="B22:B23"/>
    <mergeCell ref="C22:C23"/>
    <mergeCell ref="D22:D23"/>
  </mergeCells>
  <printOptions headings="1" horizontalCentered="1"/>
  <pageMargins left="0.7480314960629921" right="0.7086614173228347" top="1.79" bottom="0.72" header="0.61" footer="0.5118110236220472"/>
  <pageSetup horizontalDpi="600" verticalDpi="600" orientation="portrait" paperSize="9" r:id="rId4"/>
  <headerFooter alignWithMargins="0">
    <oddHeader>&amp;L&amp;G
Fußballkreis Heidelberg
-Kreisjugendaussschuss-&amp;C&amp;"Arial,Fett Kursiv"&amp;16&amp;E
Schulfußballturnier&amp;R&amp;"Arial,Fett"&amp;12 20.06.2008
HD-Pfaffengrund
</oddHeader>
  </headerFooter>
  <colBreaks count="1" manualBreakCount="1">
    <brk id="9" max="65535" man="1"/>
  </colBreaks>
  <legacyDrawing r:id="rId2"/>
  <legacyDrawingHF r:id="rId3"/>
</worksheet>
</file>

<file path=xl/worksheets/sheet4.xml><?xml version="1.0" encoding="utf-8"?>
<worksheet xmlns="http://schemas.openxmlformats.org/spreadsheetml/2006/main" xmlns:r="http://schemas.openxmlformats.org/officeDocument/2006/relationships">
  <sheetPr codeName="Tabelle2"/>
  <dimension ref="A1:E21"/>
  <sheetViews>
    <sheetView zoomScalePageLayoutView="0" workbookViewId="0" topLeftCell="A1">
      <selection activeCell="F15" sqref="F15"/>
    </sheetView>
  </sheetViews>
  <sheetFormatPr defaultColWidth="11.421875" defaultRowHeight="12.75"/>
  <cols>
    <col min="1" max="1" width="29.28125" style="2" customWidth="1"/>
    <col min="2" max="2" width="27.28125" style="5" customWidth="1"/>
    <col min="3" max="3" width="11.4218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2" t="s">
        <v>33</v>
      </c>
      <c r="D1" s="143"/>
      <c r="E1" s="143"/>
    </row>
    <row r="2" spans="1:4" ht="18" customHeight="1">
      <c r="A2" s="32" t="s">
        <v>91</v>
      </c>
      <c r="B2" s="33" t="s">
        <v>93</v>
      </c>
      <c r="C2" s="4" t="s">
        <v>34</v>
      </c>
      <c r="D2" s="5" t="s">
        <v>35</v>
      </c>
    </row>
    <row r="3" spans="1:4" ht="18" customHeight="1">
      <c r="A3" s="32" t="s">
        <v>98</v>
      </c>
      <c r="B3" s="33" t="s">
        <v>106</v>
      </c>
      <c r="C3" s="4" t="s">
        <v>4</v>
      </c>
      <c r="D3" s="36">
        <v>0.008333333333333333</v>
      </c>
    </row>
    <row r="4" spans="1:3" ht="18" customHeight="1">
      <c r="A4" s="32" t="s">
        <v>97</v>
      </c>
      <c r="B4" s="33" t="s">
        <v>109</v>
      </c>
      <c r="C4" s="4" t="s">
        <v>55</v>
      </c>
    </row>
    <row r="5" spans="1:4" ht="18" customHeight="1">
      <c r="A5" s="32" t="s">
        <v>99</v>
      </c>
      <c r="B5" s="33" t="s">
        <v>110</v>
      </c>
      <c r="C5" s="4" t="s">
        <v>5</v>
      </c>
      <c r="D5" s="37">
        <v>0.0006944444444444445</v>
      </c>
    </row>
    <row r="6" spans="1:4" ht="14.25" customHeight="1">
      <c r="A6" s="32" t="s">
        <v>105</v>
      </c>
      <c r="B6" s="33" t="s">
        <v>112</v>
      </c>
      <c r="C6" s="7" t="s">
        <v>36</v>
      </c>
      <c r="D6" s="6"/>
    </row>
    <row r="7" spans="3:4" ht="14.25" customHeight="1">
      <c r="C7" s="4" t="s">
        <v>5</v>
      </c>
      <c r="D7" s="38">
        <v>0.003472222222222222</v>
      </c>
    </row>
    <row r="8" spans="1:3" ht="33" customHeight="1">
      <c r="A8" s="8" t="s">
        <v>6</v>
      </c>
      <c r="B8" s="8" t="s">
        <v>7</v>
      </c>
      <c r="C8" s="7" t="s">
        <v>37</v>
      </c>
    </row>
    <row r="9" spans="1:2" ht="18" customHeight="1">
      <c r="A9" s="34" t="s">
        <v>92</v>
      </c>
      <c r="B9" s="35" t="s">
        <v>94</v>
      </c>
    </row>
    <row r="10" spans="1:2" ht="18" customHeight="1">
      <c r="A10" s="34" t="s">
        <v>96</v>
      </c>
      <c r="B10" s="35" t="s">
        <v>107</v>
      </c>
    </row>
    <row r="11" spans="1:2" ht="18" customHeight="1">
      <c r="A11" s="34" t="s">
        <v>100</v>
      </c>
      <c r="B11" s="35" t="s">
        <v>108</v>
      </c>
    </row>
    <row r="12" spans="1:3" ht="18" customHeight="1">
      <c r="A12" s="34" t="s">
        <v>113</v>
      </c>
      <c r="B12" s="35" t="s">
        <v>111</v>
      </c>
      <c r="C12" s="4" t="s">
        <v>38</v>
      </c>
    </row>
    <row r="13" spans="1:4" ht="18" customHeight="1">
      <c r="A13" s="34" t="s">
        <v>114</v>
      </c>
      <c r="B13" s="35" t="s">
        <v>105</v>
      </c>
      <c r="C13" s="4" t="s">
        <v>39</v>
      </c>
      <c r="D13" s="39">
        <v>0.34375</v>
      </c>
    </row>
    <row r="15" ht="21">
      <c r="A15" s="8" t="s">
        <v>59</v>
      </c>
    </row>
    <row r="16" ht="12.75">
      <c r="A16" s="111" t="s">
        <v>95</v>
      </c>
    </row>
    <row r="17" ht="12.75">
      <c r="A17" s="111" t="s">
        <v>104</v>
      </c>
    </row>
    <row r="18" ht="12.75">
      <c r="A18" s="111" t="s">
        <v>101</v>
      </c>
    </row>
    <row r="19" ht="12.75">
      <c r="A19" s="111" t="s">
        <v>102</v>
      </c>
    </row>
    <row r="20" ht="12.75">
      <c r="A20" s="111" t="s">
        <v>103</v>
      </c>
    </row>
    <row r="21" ht="12.75">
      <c r="A21" s="111" t="s">
        <v>115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M132"/>
  <sheetViews>
    <sheetView showRowColHeaders="0" zoomScale="108" zoomScaleNormal="108" zoomScalePageLayoutView="0" workbookViewId="0" topLeftCell="A1">
      <selection activeCell="J22" sqref="J22"/>
    </sheetView>
  </sheetViews>
  <sheetFormatPr defaultColWidth="11.421875" defaultRowHeight="12.75"/>
  <cols>
    <col min="1" max="1" width="6.28125" style="47" customWidth="1"/>
    <col min="2" max="2" width="16.8515625" style="66" customWidth="1"/>
    <col min="3" max="3" width="7.7109375" style="63" customWidth="1"/>
    <col min="4" max="4" width="4.7109375" style="47" customWidth="1"/>
    <col min="5" max="5" width="3.8515625" style="47" customWidth="1"/>
    <col min="6" max="6" width="24.140625" style="47" customWidth="1"/>
    <col min="7" max="7" width="1.7109375" style="44" customWidth="1"/>
    <col min="8" max="8" width="27.421875" style="47" customWidth="1"/>
    <col min="9" max="9" width="4.7109375" style="44" customWidth="1"/>
    <col min="10" max="10" width="4.421875" style="47" customWidth="1"/>
    <col min="11" max="11" width="3.8515625" style="44" customWidth="1"/>
    <col min="12" max="16384" width="11.421875" style="44" customWidth="1"/>
  </cols>
  <sheetData>
    <row r="1" spans="1:11" s="45" customFormat="1" ht="12.75">
      <c r="A1" s="146" t="s">
        <v>0</v>
      </c>
      <c r="B1" s="146"/>
      <c r="C1" s="41" t="s">
        <v>1</v>
      </c>
      <c r="D1" s="113" t="s">
        <v>2</v>
      </c>
      <c r="E1" s="113"/>
      <c r="F1" s="44"/>
      <c r="H1" s="46" t="s">
        <v>3</v>
      </c>
      <c r="I1" s="41" t="s">
        <v>1</v>
      </c>
      <c r="J1" s="42" t="s">
        <v>2</v>
      </c>
      <c r="K1" s="43"/>
    </row>
    <row r="2" spans="1:11" ht="12.75">
      <c r="A2" s="147" t="str">
        <f>Vorgaben!A2</f>
        <v>Landhausschule HD 1</v>
      </c>
      <c r="B2" s="147"/>
      <c r="C2" s="49"/>
      <c r="D2" s="50"/>
      <c r="E2" s="50"/>
      <c r="F2" s="44"/>
      <c r="H2" s="48" t="str">
        <f>Vorgaben!B2</f>
        <v>Landhausschule HD 3</v>
      </c>
      <c r="I2" s="50"/>
      <c r="J2" s="51"/>
      <c r="K2" s="51"/>
    </row>
    <row r="3" spans="1:11" ht="12.75">
      <c r="A3" s="147" t="str">
        <f>Vorgaben!A3</f>
        <v>GS Emmertsgrund</v>
      </c>
      <c r="B3" s="147"/>
      <c r="C3" s="49"/>
      <c r="D3" s="50"/>
      <c r="E3" s="50"/>
      <c r="F3" s="44"/>
      <c r="H3" s="48" t="str">
        <f>Vorgaben!B3</f>
        <v>Mönchsbergschule Rot 1</v>
      </c>
      <c r="I3" s="50"/>
      <c r="J3" s="51"/>
      <c r="K3" s="51"/>
    </row>
    <row r="4" spans="1:11" ht="12.75">
      <c r="A4" s="147" t="str">
        <f>Vorgaben!A4</f>
        <v>Schlierbach GS 2</v>
      </c>
      <c r="B4" s="147"/>
      <c r="C4" s="49"/>
      <c r="D4" s="50"/>
      <c r="E4" s="50"/>
      <c r="F4" s="44"/>
      <c r="H4" s="48" t="str">
        <f>Vorgaben!B4</f>
        <v>GS Altenbach</v>
      </c>
      <c r="I4" s="50"/>
      <c r="J4" s="51"/>
      <c r="K4" s="51"/>
    </row>
    <row r="5" spans="1:11" ht="12.75">
      <c r="A5" s="147" t="str">
        <f>Vorgaben!A5</f>
        <v>Merianschule Wiesloch 1</v>
      </c>
      <c r="B5" s="147"/>
      <c r="C5" s="49"/>
      <c r="D5" s="50"/>
      <c r="E5" s="50"/>
      <c r="F5" s="44"/>
      <c r="H5" s="48" t="str">
        <f>Vorgaben!B5</f>
        <v>GS Heiligkreuzsteinach 2</v>
      </c>
      <c r="I5" s="50"/>
      <c r="J5" s="51"/>
      <c r="K5" s="51"/>
    </row>
    <row r="6" spans="1:11" ht="12.75">
      <c r="A6" s="147" t="str">
        <f>Vorgaben!A6</f>
        <v>Brunnenschule Waibstadt 2</v>
      </c>
      <c r="B6" s="147"/>
      <c r="C6" s="49"/>
      <c r="D6" s="50"/>
      <c r="E6" s="50"/>
      <c r="F6" s="44"/>
      <c r="H6" s="48" t="str">
        <f>Vorgaben!B6</f>
        <v>GS Dilsberg</v>
      </c>
      <c r="I6" s="50"/>
      <c r="J6" s="51"/>
      <c r="K6" s="51"/>
    </row>
    <row r="8" spans="1:11" ht="12.75">
      <c r="A8" s="146" t="s">
        <v>6</v>
      </c>
      <c r="B8" s="146"/>
      <c r="C8" s="41" t="s">
        <v>1</v>
      </c>
      <c r="D8" s="113" t="s">
        <v>2</v>
      </c>
      <c r="E8" s="113"/>
      <c r="H8" s="46" t="s">
        <v>7</v>
      </c>
      <c r="I8" s="41" t="s">
        <v>1</v>
      </c>
      <c r="J8" s="42" t="s">
        <v>2</v>
      </c>
      <c r="K8" s="43"/>
    </row>
    <row r="9" spans="1:11" ht="12.75">
      <c r="A9" s="147" t="str">
        <f>Vorgaben!A9</f>
        <v>Landhausschule HD 2</v>
      </c>
      <c r="B9" s="147"/>
      <c r="C9" s="49"/>
      <c r="D9" s="50"/>
      <c r="E9" s="50"/>
      <c r="H9" s="48" t="str">
        <f>Vorgaben!B9</f>
        <v>Landhausschule HD 4</v>
      </c>
      <c r="I9" s="50"/>
      <c r="J9" s="52"/>
      <c r="K9" s="52"/>
    </row>
    <row r="10" spans="1:11" ht="12.75">
      <c r="A10" s="147" t="str">
        <f>Vorgaben!A10</f>
        <v>Schlierbach GS 1</v>
      </c>
      <c r="B10" s="147"/>
      <c r="C10" s="49"/>
      <c r="D10" s="50"/>
      <c r="E10" s="50"/>
      <c r="H10" s="48" t="str">
        <f>Vorgaben!B10</f>
        <v>Mönchsbergschule Rot 2</v>
      </c>
      <c r="I10" s="50"/>
      <c r="J10" s="52"/>
      <c r="K10" s="52"/>
    </row>
    <row r="11" spans="1:11" ht="12.75">
      <c r="A11" s="147" t="str">
        <f>Vorgaben!A11</f>
        <v>Merianschule Wiesloch 2</v>
      </c>
      <c r="B11" s="147"/>
      <c r="C11" s="49"/>
      <c r="D11" s="50"/>
      <c r="E11" s="50"/>
      <c r="H11" s="48" t="str">
        <f>Vorgaben!B11</f>
        <v>Häusel GS Zuzenhausen</v>
      </c>
      <c r="I11" s="50"/>
      <c r="J11" s="52"/>
      <c r="K11" s="52"/>
    </row>
    <row r="12" spans="1:11" ht="12.75">
      <c r="A12" s="147" t="str">
        <f>Vorgaben!A12</f>
        <v>GS Gauangelloch</v>
      </c>
      <c r="B12" s="147"/>
      <c r="C12" s="49"/>
      <c r="D12" s="50"/>
      <c r="E12" s="50"/>
      <c r="H12" s="48" t="str">
        <f>Vorgaben!B12</f>
        <v>GS Heiligkreuzsteinach 1</v>
      </c>
      <c r="I12" s="50"/>
      <c r="J12" s="52"/>
      <c r="K12" s="52"/>
    </row>
    <row r="13" spans="1:11" ht="12.75">
      <c r="A13" s="147" t="str">
        <f>Vorgaben!A13</f>
        <v>Brunnenschule Waibstadt 1</v>
      </c>
      <c r="B13" s="147"/>
      <c r="C13" s="49"/>
      <c r="D13" s="50"/>
      <c r="E13" s="50"/>
      <c r="H13" s="48" t="str">
        <f>Vorgaben!B13</f>
        <v>Brunnenschule Waibstadt 2</v>
      </c>
      <c r="I13" s="50"/>
      <c r="J13" s="52"/>
      <c r="K13" s="52"/>
    </row>
    <row r="15" spans="1:11" ht="12.75">
      <c r="A15" s="149" t="s">
        <v>90</v>
      </c>
      <c r="B15" s="150"/>
      <c r="C15" s="150"/>
      <c r="D15" s="150"/>
      <c r="E15" s="150"/>
      <c r="F15" s="150"/>
      <c r="G15" s="110"/>
      <c r="H15" s="40" t="s">
        <v>59</v>
      </c>
      <c r="I15" s="41" t="s">
        <v>1</v>
      </c>
      <c r="J15" s="42" t="s">
        <v>2</v>
      </c>
      <c r="K15" s="43"/>
    </row>
    <row r="16" spans="1:11" ht="12.75">
      <c r="A16" s="150"/>
      <c r="B16" s="150"/>
      <c r="C16" s="150"/>
      <c r="D16" s="150"/>
      <c r="E16" s="150"/>
      <c r="F16" s="150"/>
      <c r="G16" s="110"/>
      <c r="H16" s="48" t="str">
        <f>Vorgaben!A16</f>
        <v>Landhausschule HD 5</v>
      </c>
      <c r="I16" s="49"/>
      <c r="J16" s="50"/>
      <c r="K16" s="50"/>
    </row>
    <row r="17" spans="1:11" ht="12.75">
      <c r="A17" s="150"/>
      <c r="B17" s="150"/>
      <c r="C17" s="150"/>
      <c r="D17" s="150"/>
      <c r="E17" s="150"/>
      <c r="F17" s="150"/>
      <c r="G17" s="110"/>
      <c r="H17" s="48" t="str">
        <f>Vorgaben!A17</f>
        <v>Carl-Freudenberg GHS Schönau</v>
      </c>
      <c r="I17" s="49"/>
      <c r="J17" s="50"/>
      <c r="K17" s="50"/>
    </row>
    <row r="18" spans="1:11" ht="12.75">
      <c r="A18" s="150"/>
      <c r="B18" s="150"/>
      <c r="C18" s="150"/>
      <c r="D18" s="150"/>
      <c r="E18" s="150"/>
      <c r="F18" s="150"/>
      <c r="G18" s="110"/>
      <c r="H18" s="48" t="str">
        <f>Vorgaben!A18</f>
        <v>Schlossberg GS Rotenberg</v>
      </c>
      <c r="I18" s="49"/>
      <c r="J18" s="50"/>
      <c r="K18" s="50"/>
    </row>
    <row r="19" spans="1:11" ht="12.75">
      <c r="A19" s="150"/>
      <c r="B19" s="150"/>
      <c r="C19" s="150"/>
      <c r="D19" s="150"/>
      <c r="E19" s="150"/>
      <c r="F19" s="150"/>
      <c r="G19" s="110"/>
      <c r="H19" s="48" t="str">
        <f>Vorgaben!A19</f>
        <v>Sonernberg GS Laudenbach</v>
      </c>
      <c r="I19" s="49"/>
      <c r="J19" s="50"/>
      <c r="K19" s="50"/>
    </row>
    <row r="20" spans="1:11" ht="12.75">
      <c r="A20" s="150"/>
      <c r="B20" s="150"/>
      <c r="C20" s="150"/>
      <c r="D20" s="150"/>
      <c r="E20" s="150"/>
      <c r="F20" s="150"/>
      <c r="G20" s="110"/>
      <c r="H20" s="48" t="str">
        <f>Vorgaben!A20</f>
        <v>Neurottschule GHWRS Ketsch</v>
      </c>
      <c r="I20" s="49"/>
      <c r="J20" s="50"/>
      <c r="K20" s="50"/>
    </row>
    <row r="21" spans="1:11" ht="12.75">
      <c r="A21" s="150"/>
      <c r="B21" s="150"/>
      <c r="C21" s="150"/>
      <c r="D21" s="150"/>
      <c r="E21" s="150"/>
      <c r="F21" s="150"/>
      <c r="G21" s="110"/>
      <c r="H21" s="48" t="str">
        <f>Vorgaben!A21</f>
        <v>Maria-Baum-Schule</v>
      </c>
      <c r="I21" s="49"/>
      <c r="J21" s="50"/>
      <c r="K21" s="50"/>
    </row>
    <row r="23" spans="1:11" s="53" customFormat="1" ht="30.75" customHeight="1">
      <c r="A23" s="53" t="s">
        <v>8</v>
      </c>
      <c r="B23" s="53" t="s">
        <v>9</v>
      </c>
      <c r="C23" s="54" t="s">
        <v>10</v>
      </c>
      <c r="D23" s="55" t="s">
        <v>11</v>
      </c>
      <c r="E23" s="55"/>
      <c r="F23" s="56" t="s">
        <v>12</v>
      </c>
      <c r="G23" s="56"/>
      <c r="H23" s="56"/>
      <c r="I23" s="57" t="s">
        <v>13</v>
      </c>
      <c r="J23" s="58"/>
      <c r="K23" s="58"/>
    </row>
    <row r="24" spans="1:11" ht="12.75">
      <c r="A24" s="59">
        <f>Vorgaben!D13</f>
        <v>0.34375</v>
      </c>
      <c r="B24" s="60">
        <v>1</v>
      </c>
      <c r="C24" s="61" t="s">
        <v>14</v>
      </c>
      <c r="D24" s="62" t="s">
        <v>15</v>
      </c>
      <c r="F24" s="63" t="str">
        <f>A2</f>
        <v>Landhausschule HD 1</v>
      </c>
      <c r="G24" s="47" t="s">
        <v>16</v>
      </c>
      <c r="H24" s="64" t="str">
        <f>A3</f>
        <v>GS Emmertsgrund</v>
      </c>
      <c r="I24" s="77"/>
      <c r="J24" s="47" t="s">
        <v>17</v>
      </c>
      <c r="K24" s="76"/>
    </row>
    <row r="25" spans="1:11" ht="12.75">
      <c r="A25" s="59">
        <f>A24</f>
        <v>0.34375</v>
      </c>
      <c r="B25" s="60">
        <v>7</v>
      </c>
      <c r="C25" s="61" t="s">
        <v>18</v>
      </c>
      <c r="D25" s="62" t="s">
        <v>15</v>
      </c>
      <c r="F25" s="63" t="str">
        <f>A4</f>
        <v>Schlierbach GS 2</v>
      </c>
      <c r="G25" s="47" t="s">
        <v>16</v>
      </c>
      <c r="H25" s="64" t="str">
        <f>A5</f>
        <v>Merianschule Wiesloch 1</v>
      </c>
      <c r="I25" s="77"/>
      <c r="J25" s="47" t="s">
        <v>17</v>
      </c>
      <c r="K25" s="76"/>
    </row>
    <row r="26" spans="1:11" ht="12.75">
      <c r="A26" s="65">
        <f>A24</f>
        <v>0.34375</v>
      </c>
      <c r="B26" s="60">
        <v>2</v>
      </c>
      <c r="C26" s="61" t="s">
        <v>63</v>
      </c>
      <c r="D26" s="62" t="s">
        <v>19</v>
      </c>
      <c r="F26" s="63" t="str">
        <f>A9</f>
        <v>Landhausschule HD 2</v>
      </c>
      <c r="G26" s="47" t="s">
        <v>16</v>
      </c>
      <c r="H26" s="64" t="str">
        <f>A10</f>
        <v>Schlierbach GS 1</v>
      </c>
      <c r="I26" s="77"/>
      <c r="J26" s="47" t="s">
        <v>17</v>
      </c>
      <c r="K26" s="76"/>
    </row>
    <row r="27" spans="1:11" ht="12.75">
      <c r="A27" s="116">
        <f>A24+Vorgaben!$D$3+Vorgaben!$D$5</f>
        <v>0.3527777777777778</v>
      </c>
      <c r="B27" s="117">
        <v>8</v>
      </c>
      <c r="C27" s="118" t="s">
        <v>14</v>
      </c>
      <c r="D27" s="119" t="s">
        <v>19</v>
      </c>
      <c r="E27" s="120"/>
      <c r="F27" s="121" t="str">
        <f>A11</f>
        <v>Merianschule Wiesloch 2</v>
      </c>
      <c r="G27" s="120" t="s">
        <v>16</v>
      </c>
      <c r="H27" s="122" t="str">
        <f>A12</f>
        <v>GS Gauangelloch</v>
      </c>
      <c r="I27" s="123"/>
      <c r="J27" s="120" t="s">
        <v>17</v>
      </c>
      <c r="K27" s="124"/>
    </row>
    <row r="28" spans="1:11" ht="12.75">
      <c r="A28" s="125">
        <f>A27</f>
        <v>0.3527777777777778</v>
      </c>
      <c r="B28" s="117">
        <v>3</v>
      </c>
      <c r="C28" s="118" t="s">
        <v>18</v>
      </c>
      <c r="D28" s="119" t="s">
        <v>20</v>
      </c>
      <c r="E28" s="120"/>
      <c r="F28" s="121" t="str">
        <f>H2</f>
        <v>Landhausschule HD 3</v>
      </c>
      <c r="G28" s="120" t="s">
        <v>16</v>
      </c>
      <c r="H28" s="122" t="str">
        <f>H3</f>
        <v>Mönchsbergschule Rot 1</v>
      </c>
      <c r="I28" s="123"/>
      <c r="J28" s="120" t="s">
        <v>17</v>
      </c>
      <c r="K28" s="124"/>
    </row>
    <row r="29" spans="1:11" ht="12.75">
      <c r="A29" s="116">
        <f>A27</f>
        <v>0.3527777777777778</v>
      </c>
      <c r="B29" s="117">
        <v>9</v>
      </c>
      <c r="C29" s="118" t="s">
        <v>63</v>
      </c>
      <c r="D29" s="119" t="s">
        <v>20</v>
      </c>
      <c r="E29" s="120"/>
      <c r="F29" s="121" t="str">
        <f>H4</f>
        <v>GS Altenbach</v>
      </c>
      <c r="G29" s="120" t="s">
        <v>16</v>
      </c>
      <c r="H29" s="122" t="str">
        <f>H5</f>
        <v>GS Heiligkreuzsteinach 2</v>
      </c>
      <c r="I29" s="123"/>
      <c r="J29" s="120" t="s">
        <v>17</v>
      </c>
      <c r="K29" s="124"/>
    </row>
    <row r="30" spans="1:11" ht="12.75">
      <c r="A30" s="59">
        <f>A27+Vorgaben!$D$3+Vorgaben!$D$5</f>
        <v>0.3618055555555556</v>
      </c>
      <c r="B30" s="60">
        <v>4</v>
      </c>
      <c r="C30" s="61" t="s">
        <v>14</v>
      </c>
      <c r="D30" s="62" t="s">
        <v>21</v>
      </c>
      <c r="F30" s="63" t="str">
        <f>H9</f>
        <v>Landhausschule HD 4</v>
      </c>
      <c r="G30" s="47" t="s">
        <v>16</v>
      </c>
      <c r="H30" s="64" t="str">
        <f>H10</f>
        <v>Mönchsbergschule Rot 2</v>
      </c>
      <c r="I30" s="77"/>
      <c r="J30" s="47" t="s">
        <v>17</v>
      </c>
      <c r="K30" s="76"/>
    </row>
    <row r="31" spans="1:11" ht="12.75">
      <c r="A31" s="59">
        <f>A30</f>
        <v>0.3618055555555556</v>
      </c>
      <c r="B31" s="60">
        <v>10</v>
      </c>
      <c r="C31" s="61" t="s">
        <v>18</v>
      </c>
      <c r="D31" s="62" t="s">
        <v>21</v>
      </c>
      <c r="F31" s="63" t="str">
        <f>H11</f>
        <v>Häusel GS Zuzenhausen</v>
      </c>
      <c r="G31" s="47" t="s">
        <v>16</v>
      </c>
      <c r="H31" s="64" t="str">
        <f>H12</f>
        <v>GS Heiligkreuzsteinach 1</v>
      </c>
      <c r="I31" s="77"/>
      <c r="J31" s="47" t="s">
        <v>17</v>
      </c>
      <c r="K31" s="76"/>
    </row>
    <row r="32" spans="1:13" ht="12.75">
      <c r="A32" s="59">
        <f>A30</f>
        <v>0.3618055555555556</v>
      </c>
      <c r="B32" s="60">
        <v>5</v>
      </c>
      <c r="C32" s="61" t="s">
        <v>63</v>
      </c>
      <c r="D32" s="62" t="s">
        <v>62</v>
      </c>
      <c r="F32" s="63" t="str">
        <f>H16</f>
        <v>Landhausschule HD 5</v>
      </c>
      <c r="G32" s="47" t="s">
        <v>16</v>
      </c>
      <c r="H32" s="64" t="str">
        <f>H17</f>
        <v>Carl-Freudenberg GHS Schönau</v>
      </c>
      <c r="I32" s="77"/>
      <c r="J32" s="47" t="s">
        <v>17</v>
      </c>
      <c r="K32" s="76"/>
      <c r="M32" s="61"/>
    </row>
    <row r="33" spans="1:11" ht="12.75">
      <c r="A33" s="116">
        <f>A30+Vorgaben!$D$3+Vorgaben!$D$5</f>
        <v>0.3708333333333334</v>
      </c>
      <c r="B33" s="117">
        <v>6</v>
      </c>
      <c r="C33" s="118" t="s">
        <v>14</v>
      </c>
      <c r="D33" s="119" t="s">
        <v>62</v>
      </c>
      <c r="E33" s="120"/>
      <c r="F33" s="121" t="str">
        <f>H18</f>
        <v>Schlossberg GS Rotenberg</v>
      </c>
      <c r="G33" s="120" t="s">
        <v>16</v>
      </c>
      <c r="H33" s="122" t="str">
        <f>H19</f>
        <v>Sonernberg GS Laudenbach</v>
      </c>
      <c r="I33" s="123"/>
      <c r="J33" s="120" t="s">
        <v>17</v>
      </c>
      <c r="K33" s="124"/>
    </row>
    <row r="34" spans="1:11" ht="12.75">
      <c r="A34" s="125">
        <f>A33</f>
        <v>0.3708333333333334</v>
      </c>
      <c r="B34" s="117">
        <v>11</v>
      </c>
      <c r="C34" s="118" t="s">
        <v>18</v>
      </c>
      <c r="D34" s="119" t="s">
        <v>62</v>
      </c>
      <c r="E34" s="120"/>
      <c r="F34" s="121" t="str">
        <f>H20</f>
        <v>Neurottschule GHWRS Ketsch</v>
      </c>
      <c r="G34" s="120" t="s">
        <v>16</v>
      </c>
      <c r="H34" s="122" t="str">
        <f>H21</f>
        <v>Maria-Baum-Schule</v>
      </c>
      <c r="I34" s="123"/>
      <c r="J34" s="120" t="s">
        <v>17</v>
      </c>
      <c r="K34" s="124"/>
    </row>
    <row r="35" spans="1:11" ht="12.75">
      <c r="A35" s="116">
        <f>A33</f>
        <v>0.3708333333333334</v>
      </c>
      <c r="B35" s="117">
        <v>16</v>
      </c>
      <c r="C35" s="118" t="s">
        <v>63</v>
      </c>
      <c r="D35" s="119" t="s">
        <v>15</v>
      </c>
      <c r="E35" s="120"/>
      <c r="F35" s="121" t="str">
        <f>A4</f>
        <v>Schlierbach GS 2</v>
      </c>
      <c r="G35" s="120" t="s">
        <v>16</v>
      </c>
      <c r="H35" s="122" t="str">
        <f>A3</f>
        <v>GS Emmertsgrund</v>
      </c>
      <c r="I35" s="123"/>
      <c r="J35" s="120" t="s">
        <v>17</v>
      </c>
      <c r="K35" s="124"/>
    </row>
    <row r="36" spans="1:11" ht="12.75">
      <c r="A36" s="59">
        <f>A33+Vorgaben!$D$3+Vorgaben!$D$5</f>
        <v>0.3798611111111112</v>
      </c>
      <c r="B36" s="60">
        <v>12</v>
      </c>
      <c r="C36" s="61" t="s">
        <v>14</v>
      </c>
      <c r="D36" s="62" t="s">
        <v>15</v>
      </c>
      <c r="F36" s="63" t="str">
        <f>A6</f>
        <v>Brunnenschule Waibstadt 2</v>
      </c>
      <c r="G36" s="47" t="s">
        <v>16</v>
      </c>
      <c r="H36" s="64" t="str">
        <f>A2</f>
        <v>Landhausschule HD 1</v>
      </c>
      <c r="I36" s="77"/>
      <c r="J36" s="47" t="s">
        <v>17</v>
      </c>
      <c r="K36" s="76"/>
    </row>
    <row r="37" spans="1:11" ht="12.75">
      <c r="A37" s="59">
        <f>A36</f>
        <v>0.3798611111111112</v>
      </c>
      <c r="B37" s="60">
        <v>13</v>
      </c>
      <c r="C37" s="61" t="s">
        <v>18</v>
      </c>
      <c r="D37" s="62" t="s">
        <v>19</v>
      </c>
      <c r="F37" s="63" t="str">
        <f>A13</f>
        <v>Brunnenschule Waibstadt 1</v>
      </c>
      <c r="G37" s="47" t="s">
        <v>16</v>
      </c>
      <c r="H37" s="64" t="str">
        <f>A9</f>
        <v>Landhausschule HD 2</v>
      </c>
      <c r="I37" s="77"/>
      <c r="J37" s="47" t="s">
        <v>17</v>
      </c>
      <c r="K37" s="76"/>
    </row>
    <row r="38" spans="1:11" ht="12.75">
      <c r="A38" s="59">
        <f>A36</f>
        <v>0.3798611111111112</v>
      </c>
      <c r="B38" s="60">
        <v>19</v>
      </c>
      <c r="C38" s="61" t="s">
        <v>63</v>
      </c>
      <c r="D38" s="62" t="s">
        <v>19</v>
      </c>
      <c r="F38" s="63" t="str">
        <f>A11</f>
        <v>Merianschule Wiesloch 2</v>
      </c>
      <c r="G38" s="47" t="s">
        <v>16</v>
      </c>
      <c r="H38" s="64" t="str">
        <f>A10</f>
        <v>Schlierbach GS 1</v>
      </c>
      <c r="I38" s="77"/>
      <c r="J38" s="47" t="s">
        <v>17</v>
      </c>
      <c r="K38" s="76"/>
    </row>
    <row r="39" spans="1:11" ht="12.75">
      <c r="A39" s="116">
        <f>A36+Vorgaben!$D$3+Vorgaben!$D$5</f>
        <v>0.388888888888889</v>
      </c>
      <c r="B39" s="117">
        <v>20</v>
      </c>
      <c r="C39" s="118" t="s">
        <v>14</v>
      </c>
      <c r="D39" s="119" t="s">
        <v>20</v>
      </c>
      <c r="E39" s="120"/>
      <c r="F39" s="121" t="str">
        <f>H4</f>
        <v>GS Altenbach</v>
      </c>
      <c r="G39" s="120" t="s">
        <v>16</v>
      </c>
      <c r="H39" s="122" t="str">
        <f>H3</f>
        <v>Mönchsbergschule Rot 1</v>
      </c>
      <c r="I39" s="123"/>
      <c r="J39" s="120" t="s">
        <v>17</v>
      </c>
      <c r="K39" s="124"/>
    </row>
    <row r="40" spans="1:11" ht="12.75">
      <c r="A40" s="125">
        <f>A39</f>
        <v>0.388888888888889</v>
      </c>
      <c r="B40" s="117">
        <v>14</v>
      </c>
      <c r="C40" s="118" t="s">
        <v>18</v>
      </c>
      <c r="D40" s="119" t="s">
        <v>20</v>
      </c>
      <c r="E40" s="120"/>
      <c r="F40" s="121" t="str">
        <f>H6</f>
        <v>GS Dilsberg</v>
      </c>
      <c r="G40" s="120" t="s">
        <v>16</v>
      </c>
      <c r="H40" s="122" t="str">
        <f>H2</f>
        <v>Landhausschule HD 3</v>
      </c>
      <c r="I40" s="123"/>
      <c r="J40" s="120" t="s">
        <v>17</v>
      </c>
      <c r="K40" s="124"/>
    </row>
    <row r="41" spans="1:11" ht="12.75">
      <c r="A41" s="116">
        <f>A39</f>
        <v>0.388888888888889</v>
      </c>
      <c r="B41" s="117">
        <v>22</v>
      </c>
      <c r="C41" s="118" t="s">
        <v>63</v>
      </c>
      <c r="D41" s="119" t="s">
        <v>21</v>
      </c>
      <c r="E41" s="120"/>
      <c r="F41" s="121" t="str">
        <f>H11</f>
        <v>Häusel GS Zuzenhausen</v>
      </c>
      <c r="G41" s="120" t="s">
        <v>16</v>
      </c>
      <c r="H41" s="122" t="str">
        <f>H10</f>
        <v>Mönchsbergschule Rot 2</v>
      </c>
      <c r="I41" s="123"/>
      <c r="J41" s="120" t="s">
        <v>17</v>
      </c>
      <c r="K41" s="124"/>
    </row>
    <row r="42" spans="1:11" ht="12.75">
      <c r="A42" s="59">
        <f>A39+Vorgaben!$D$3+Vorgaben!$D$5</f>
        <v>0.3979166666666668</v>
      </c>
      <c r="B42" s="60">
        <v>15</v>
      </c>
      <c r="C42" s="61" t="s">
        <v>14</v>
      </c>
      <c r="D42" s="62" t="s">
        <v>21</v>
      </c>
      <c r="E42" s="44"/>
      <c r="F42" s="63" t="str">
        <f>H13</f>
        <v>Brunnenschule Waibstadt 2</v>
      </c>
      <c r="G42" s="47" t="s">
        <v>16</v>
      </c>
      <c r="H42" s="64" t="str">
        <f>H9</f>
        <v>Landhausschule HD 4</v>
      </c>
      <c r="I42" s="77"/>
      <c r="J42" s="47" t="s">
        <v>17</v>
      </c>
      <c r="K42" s="76"/>
    </row>
    <row r="43" spans="1:11" ht="12.75">
      <c r="A43" s="59">
        <f>A42</f>
        <v>0.3979166666666668</v>
      </c>
      <c r="B43" s="60">
        <v>18</v>
      </c>
      <c r="C43" s="61" t="s">
        <v>18</v>
      </c>
      <c r="D43" s="62" t="s">
        <v>62</v>
      </c>
      <c r="F43" s="63" t="str">
        <f>H17</f>
        <v>Carl-Freudenberg GHS Schönau</v>
      </c>
      <c r="G43" s="47" t="s">
        <v>16</v>
      </c>
      <c r="H43" s="64" t="str">
        <f>H20</f>
        <v>Neurottschule GHWRS Ketsch</v>
      </c>
      <c r="I43" s="77"/>
      <c r="J43" s="47" t="s">
        <v>17</v>
      </c>
      <c r="K43" s="76"/>
    </row>
    <row r="44" spans="1:11" ht="12.75">
      <c r="A44" s="59">
        <f>A42</f>
        <v>0.3979166666666668</v>
      </c>
      <c r="B44" s="60">
        <v>17</v>
      </c>
      <c r="C44" s="61" t="s">
        <v>63</v>
      </c>
      <c r="D44" s="62" t="s">
        <v>62</v>
      </c>
      <c r="F44" s="63" t="str">
        <f>H16</f>
        <v>Landhausschule HD 5</v>
      </c>
      <c r="G44" s="47" t="s">
        <v>16</v>
      </c>
      <c r="H44" s="64" t="str">
        <f>H18</f>
        <v>Schlossberg GS Rotenberg</v>
      </c>
      <c r="I44" s="77"/>
      <c r="J44" s="47" t="s">
        <v>17</v>
      </c>
      <c r="K44" s="76"/>
    </row>
    <row r="45" spans="1:11" ht="12.75">
      <c r="A45" s="116">
        <f>A42+Vorgaben!$D$3+Vorgaben!$D$5</f>
        <v>0.4069444444444446</v>
      </c>
      <c r="B45" s="117">
        <v>21</v>
      </c>
      <c r="C45" s="118" t="s">
        <v>14</v>
      </c>
      <c r="D45" s="119" t="s">
        <v>62</v>
      </c>
      <c r="E45" s="120"/>
      <c r="F45" s="121" t="str">
        <f>H19</f>
        <v>Sonernberg GS Laudenbach</v>
      </c>
      <c r="G45" s="120" t="s">
        <v>16</v>
      </c>
      <c r="H45" s="122" t="str">
        <f>H21</f>
        <v>Maria-Baum-Schule</v>
      </c>
      <c r="I45" s="123"/>
      <c r="J45" s="120" t="s">
        <v>17</v>
      </c>
      <c r="K45" s="124"/>
    </row>
    <row r="46" spans="1:11" ht="12.75">
      <c r="A46" s="125">
        <f>A45</f>
        <v>0.4069444444444446</v>
      </c>
      <c r="B46" s="117">
        <v>23</v>
      </c>
      <c r="C46" s="118" t="s">
        <v>18</v>
      </c>
      <c r="D46" s="119" t="s">
        <v>15</v>
      </c>
      <c r="E46" s="120"/>
      <c r="F46" s="121" t="str">
        <f>A5</f>
        <v>Merianschule Wiesloch 1</v>
      </c>
      <c r="G46" s="120" t="s">
        <v>16</v>
      </c>
      <c r="H46" s="122" t="str">
        <f>A6</f>
        <v>Brunnenschule Waibstadt 2</v>
      </c>
      <c r="I46" s="123"/>
      <c r="J46" s="120" t="s">
        <v>17</v>
      </c>
      <c r="K46" s="124"/>
    </row>
    <row r="47" spans="1:11" ht="12.75">
      <c r="A47" s="116">
        <f>A45</f>
        <v>0.4069444444444446</v>
      </c>
      <c r="B47" s="117">
        <v>30</v>
      </c>
      <c r="C47" s="118" t="s">
        <v>63</v>
      </c>
      <c r="D47" s="119" t="s">
        <v>15</v>
      </c>
      <c r="E47" s="120"/>
      <c r="F47" s="121" t="str">
        <f>A2</f>
        <v>Landhausschule HD 1</v>
      </c>
      <c r="G47" s="120" t="s">
        <v>16</v>
      </c>
      <c r="H47" s="122" t="str">
        <f>A4</f>
        <v>Schlierbach GS 2</v>
      </c>
      <c r="I47" s="123"/>
      <c r="J47" s="120" t="s">
        <v>17</v>
      </c>
      <c r="K47" s="124"/>
    </row>
    <row r="48" spans="1:11" ht="12.75">
      <c r="A48" s="59">
        <f>A45+Vorgaben!$D$3+Vorgaben!$D$5</f>
        <v>0.4159722222222224</v>
      </c>
      <c r="B48" s="60">
        <v>24</v>
      </c>
      <c r="C48" s="61" t="s">
        <v>14</v>
      </c>
      <c r="D48" s="62" t="s">
        <v>19</v>
      </c>
      <c r="F48" s="63" t="str">
        <f>A12</f>
        <v>GS Gauangelloch</v>
      </c>
      <c r="G48" s="47" t="s">
        <v>16</v>
      </c>
      <c r="H48" s="64" t="str">
        <f>A13</f>
        <v>Brunnenschule Waibstadt 1</v>
      </c>
      <c r="I48" s="77"/>
      <c r="J48" s="47" t="s">
        <v>17</v>
      </c>
      <c r="K48" s="76"/>
    </row>
    <row r="49" spans="1:11" ht="12.75">
      <c r="A49" s="59">
        <f>A48</f>
        <v>0.4159722222222224</v>
      </c>
      <c r="B49" s="60">
        <v>31</v>
      </c>
      <c r="C49" s="61" t="s">
        <v>18</v>
      </c>
      <c r="D49" s="62" t="s">
        <v>19</v>
      </c>
      <c r="F49" s="63" t="str">
        <f>A9</f>
        <v>Landhausschule HD 2</v>
      </c>
      <c r="G49" s="47" t="s">
        <v>16</v>
      </c>
      <c r="H49" s="64" t="str">
        <f>A11</f>
        <v>Merianschule Wiesloch 2</v>
      </c>
      <c r="I49" s="77"/>
      <c r="J49" s="47" t="s">
        <v>17</v>
      </c>
      <c r="K49" s="76"/>
    </row>
    <row r="50" spans="1:11" ht="12.75">
      <c r="A50" s="59">
        <f>A48</f>
        <v>0.4159722222222224</v>
      </c>
      <c r="B50" s="60">
        <v>25</v>
      </c>
      <c r="C50" s="61" t="s">
        <v>63</v>
      </c>
      <c r="D50" s="62" t="s">
        <v>20</v>
      </c>
      <c r="F50" s="63" t="str">
        <f>H5</f>
        <v>GS Heiligkreuzsteinach 2</v>
      </c>
      <c r="G50" s="47" t="s">
        <v>16</v>
      </c>
      <c r="H50" s="64" t="str">
        <f>H6</f>
        <v>GS Dilsberg</v>
      </c>
      <c r="I50" s="77"/>
      <c r="J50" s="47" t="s">
        <v>17</v>
      </c>
      <c r="K50" s="76"/>
    </row>
    <row r="51" spans="1:11" ht="12.75">
      <c r="A51" s="116">
        <f>A48+Vorgaben!$D$3+Vorgaben!$D$5</f>
        <v>0.4250000000000002</v>
      </c>
      <c r="B51" s="117">
        <v>32</v>
      </c>
      <c r="C51" s="118" t="s">
        <v>14</v>
      </c>
      <c r="D51" s="119" t="s">
        <v>20</v>
      </c>
      <c r="E51" s="120"/>
      <c r="F51" s="121" t="str">
        <f>H2</f>
        <v>Landhausschule HD 3</v>
      </c>
      <c r="G51" s="120" t="s">
        <v>16</v>
      </c>
      <c r="H51" s="122" t="str">
        <f>H4</f>
        <v>GS Altenbach</v>
      </c>
      <c r="I51" s="123"/>
      <c r="J51" s="120" t="s">
        <v>17</v>
      </c>
      <c r="K51" s="124"/>
    </row>
    <row r="52" spans="1:11" ht="12.75">
      <c r="A52" s="125">
        <f>A51</f>
        <v>0.4250000000000002</v>
      </c>
      <c r="B52" s="117">
        <v>26</v>
      </c>
      <c r="C52" s="118" t="s">
        <v>18</v>
      </c>
      <c r="D52" s="119" t="s">
        <v>21</v>
      </c>
      <c r="E52" s="120"/>
      <c r="F52" s="121" t="str">
        <f>H12</f>
        <v>GS Heiligkreuzsteinach 1</v>
      </c>
      <c r="G52" s="120" t="s">
        <v>16</v>
      </c>
      <c r="H52" s="122" t="str">
        <f>H13</f>
        <v>Brunnenschule Waibstadt 2</v>
      </c>
      <c r="I52" s="123"/>
      <c r="J52" s="120" t="s">
        <v>17</v>
      </c>
      <c r="K52" s="124"/>
    </row>
    <row r="53" spans="1:11" ht="12.75">
      <c r="A53" s="116">
        <f>A51</f>
        <v>0.4250000000000002</v>
      </c>
      <c r="B53" s="117">
        <v>33</v>
      </c>
      <c r="C53" s="118" t="s">
        <v>63</v>
      </c>
      <c r="D53" s="119" t="s">
        <v>21</v>
      </c>
      <c r="E53" s="120"/>
      <c r="F53" s="121" t="str">
        <f>H9</f>
        <v>Landhausschule HD 4</v>
      </c>
      <c r="G53" s="120" t="s">
        <v>16</v>
      </c>
      <c r="H53" s="122" t="str">
        <f>H11</f>
        <v>Häusel GS Zuzenhausen</v>
      </c>
      <c r="I53" s="123"/>
      <c r="J53" s="120" t="s">
        <v>17</v>
      </c>
      <c r="K53" s="124"/>
    </row>
    <row r="54" spans="1:11" ht="12.75">
      <c r="A54" s="59">
        <f>A51+Vorgaben!$D$3+Vorgaben!$D$5</f>
        <v>0.434027777777778</v>
      </c>
      <c r="B54" s="60">
        <v>27</v>
      </c>
      <c r="C54" s="61" t="s">
        <v>14</v>
      </c>
      <c r="D54" s="62" t="s">
        <v>62</v>
      </c>
      <c r="F54" s="63" t="str">
        <f>H20</f>
        <v>Neurottschule GHWRS Ketsch</v>
      </c>
      <c r="G54" s="47" t="s">
        <v>16</v>
      </c>
      <c r="H54" s="64" t="str">
        <f>H16</f>
        <v>Landhausschule HD 5</v>
      </c>
      <c r="I54" s="77"/>
      <c r="J54" s="47" t="s">
        <v>17</v>
      </c>
      <c r="K54" s="76"/>
    </row>
    <row r="55" spans="1:11" ht="12.75">
      <c r="A55" s="59">
        <f>A54</f>
        <v>0.434027777777778</v>
      </c>
      <c r="B55" s="60">
        <v>28</v>
      </c>
      <c r="C55" s="61" t="s">
        <v>18</v>
      </c>
      <c r="D55" s="62" t="s">
        <v>62</v>
      </c>
      <c r="F55" s="63" t="str">
        <f>H17</f>
        <v>Carl-Freudenberg GHS Schönau</v>
      </c>
      <c r="G55" s="47" t="s">
        <v>16</v>
      </c>
      <c r="H55" s="64" t="str">
        <f>H19</f>
        <v>Sonernberg GS Laudenbach</v>
      </c>
      <c r="I55" s="77"/>
      <c r="J55" s="47" t="s">
        <v>17</v>
      </c>
      <c r="K55" s="76"/>
    </row>
    <row r="56" spans="1:11" ht="12.75">
      <c r="A56" s="59">
        <f>A54</f>
        <v>0.434027777777778</v>
      </c>
      <c r="B56" s="60">
        <v>29</v>
      </c>
      <c r="C56" s="61" t="s">
        <v>63</v>
      </c>
      <c r="D56" s="62" t="s">
        <v>62</v>
      </c>
      <c r="F56" s="63" t="str">
        <f>H21</f>
        <v>Maria-Baum-Schule</v>
      </c>
      <c r="G56" s="47"/>
      <c r="H56" s="64" t="str">
        <f>H18</f>
        <v>Schlossberg GS Rotenberg</v>
      </c>
      <c r="I56" s="77"/>
      <c r="J56" s="47" t="s">
        <v>17</v>
      </c>
      <c r="K56" s="76"/>
    </row>
    <row r="57" spans="1:11" ht="12.75">
      <c r="A57" s="116">
        <f>A54+Vorgaben!$D$3+Vorgaben!$D$5</f>
        <v>0.4430555555555558</v>
      </c>
      <c r="B57" s="117">
        <v>35</v>
      </c>
      <c r="C57" s="118" t="s">
        <v>14</v>
      </c>
      <c r="D57" s="119" t="s">
        <v>15</v>
      </c>
      <c r="E57" s="120"/>
      <c r="F57" s="121" t="str">
        <f>A3</f>
        <v>GS Emmertsgrund</v>
      </c>
      <c r="G57" s="120" t="s">
        <v>16</v>
      </c>
      <c r="H57" s="122" t="str">
        <f>A5</f>
        <v>Merianschule Wiesloch 1</v>
      </c>
      <c r="I57" s="123"/>
      <c r="J57" s="120" t="s">
        <v>17</v>
      </c>
      <c r="K57" s="124"/>
    </row>
    <row r="58" spans="1:11" ht="12.75">
      <c r="A58" s="125">
        <f>A57</f>
        <v>0.4430555555555558</v>
      </c>
      <c r="B58" s="117">
        <v>40</v>
      </c>
      <c r="C58" s="118" t="s">
        <v>18</v>
      </c>
      <c r="D58" s="119" t="s">
        <v>15</v>
      </c>
      <c r="E58" s="120"/>
      <c r="F58" s="121" t="str">
        <f>A6</f>
        <v>Brunnenschule Waibstadt 2</v>
      </c>
      <c r="G58" s="120" t="s">
        <v>16</v>
      </c>
      <c r="H58" s="122" t="str">
        <f>A4</f>
        <v>Schlierbach GS 2</v>
      </c>
      <c r="I58" s="123"/>
      <c r="J58" s="120" t="s">
        <v>17</v>
      </c>
      <c r="K58" s="124"/>
    </row>
    <row r="59" spans="1:11" ht="12.75">
      <c r="A59" s="116">
        <f>A57</f>
        <v>0.4430555555555558</v>
      </c>
      <c r="B59" s="117">
        <v>41</v>
      </c>
      <c r="C59" s="118" t="s">
        <v>63</v>
      </c>
      <c r="D59" s="119" t="s">
        <v>19</v>
      </c>
      <c r="E59" s="120"/>
      <c r="F59" s="121" t="str">
        <f>A13</f>
        <v>Brunnenschule Waibstadt 1</v>
      </c>
      <c r="G59" s="120" t="s">
        <v>16</v>
      </c>
      <c r="H59" s="122" t="str">
        <f>A11</f>
        <v>Merianschule Wiesloch 2</v>
      </c>
      <c r="I59" s="123"/>
      <c r="J59" s="120" t="s">
        <v>17</v>
      </c>
      <c r="K59" s="124"/>
    </row>
    <row r="60" spans="1:11" ht="12.75">
      <c r="A60" s="59">
        <f>A57+Vorgaben!$D$3+Vorgaben!$D$5</f>
        <v>0.4520833333333336</v>
      </c>
      <c r="B60" s="60">
        <v>36</v>
      </c>
      <c r="C60" s="61" t="s">
        <v>14</v>
      </c>
      <c r="D60" s="62" t="s">
        <v>19</v>
      </c>
      <c r="F60" s="63" t="str">
        <f>A10</f>
        <v>Schlierbach GS 1</v>
      </c>
      <c r="G60" s="47" t="s">
        <v>16</v>
      </c>
      <c r="H60" s="64" t="str">
        <f>A12</f>
        <v>GS Gauangelloch</v>
      </c>
      <c r="I60" s="77"/>
      <c r="J60" s="47" t="s">
        <v>17</v>
      </c>
      <c r="K60" s="76"/>
    </row>
    <row r="61" spans="1:11" ht="12.75">
      <c r="A61" s="59">
        <f>A60</f>
        <v>0.4520833333333336</v>
      </c>
      <c r="B61" s="60">
        <v>37</v>
      </c>
      <c r="C61" s="61" t="s">
        <v>18</v>
      </c>
      <c r="D61" s="62" t="s">
        <v>20</v>
      </c>
      <c r="F61" s="63" t="str">
        <f>H3</f>
        <v>Mönchsbergschule Rot 1</v>
      </c>
      <c r="G61" s="47" t="s">
        <v>16</v>
      </c>
      <c r="H61" s="64" t="str">
        <f>H5</f>
        <v>GS Heiligkreuzsteinach 2</v>
      </c>
      <c r="I61" s="77"/>
      <c r="J61" s="47" t="s">
        <v>17</v>
      </c>
      <c r="K61" s="76"/>
    </row>
    <row r="62" spans="1:11" ht="12.75">
      <c r="A62" s="59">
        <f>A60</f>
        <v>0.4520833333333336</v>
      </c>
      <c r="B62" s="60">
        <v>42</v>
      </c>
      <c r="C62" s="61" t="s">
        <v>63</v>
      </c>
      <c r="D62" s="62" t="s">
        <v>20</v>
      </c>
      <c r="F62" s="63" t="str">
        <f>H6</f>
        <v>GS Dilsberg</v>
      </c>
      <c r="G62" s="47" t="s">
        <v>16</v>
      </c>
      <c r="H62" s="64" t="str">
        <f>H4</f>
        <v>GS Altenbach</v>
      </c>
      <c r="I62" s="77"/>
      <c r="J62" s="47" t="s">
        <v>17</v>
      </c>
      <c r="K62" s="76"/>
    </row>
    <row r="63" spans="1:11" ht="12.75">
      <c r="A63" s="116">
        <f>A60+Vorgaben!$D$3+Vorgaben!$D$5</f>
        <v>0.4611111111111114</v>
      </c>
      <c r="B63" s="117">
        <v>38</v>
      </c>
      <c r="C63" s="118" t="s">
        <v>14</v>
      </c>
      <c r="D63" s="119" t="s">
        <v>21</v>
      </c>
      <c r="E63" s="120"/>
      <c r="F63" s="121" t="str">
        <f>H10</f>
        <v>Mönchsbergschule Rot 2</v>
      </c>
      <c r="G63" s="120" t="s">
        <v>16</v>
      </c>
      <c r="H63" s="122" t="str">
        <f>H12</f>
        <v>GS Heiligkreuzsteinach 1</v>
      </c>
      <c r="I63" s="123"/>
      <c r="J63" s="120" t="s">
        <v>17</v>
      </c>
      <c r="K63" s="124"/>
    </row>
    <row r="64" spans="1:11" ht="12.75">
      <c r="A64" s="125">
        <f>A63</f>
        <v>0.4611111111111114</v>
      </c>
      <c r="B64" s="117">
        <v>43</v>
      </c>
      <c r="C64" s="118" t="s">
        <v>18</v>
      </c>
      <c r="D64" s="119" t="s">
        <v>21</v>
      </c>
      <c r="E64" s="120"/>
      <c r="F64" s="121" t="str">
        <f>H13</f>
        <v>Brunnenschule Waibstadt 2</v>
      </c>
      <c r="G64" s="120" t="s">
        <v>16</v>
      </c>
      <c r="H64" s="122" t="str">
        <f>H11</f>
        <v>Häusel GS Zuzenhausen</v>
      </c>
      <c r="I64" s="123"/>
      <c r="J64" s="120" t="s">
        <v>17</v>
      </c>
      <c r="K64" s="124"/>
    </row>
    <row r="65" spans="1:11" ht="12.75">
      <c r="A65" s="116">
        <f>A63</f>
        <v>0.4611111111111114</v>
      </c>
      <c r="B65" s="117">
        <v>34</v>
      </c>
      <c r="C65" s="118" t="s">
        <v>63</v>
      </c>
      <c r="D65" s="119" t="s">
        <v>62</v>
      </c>
      <c r="E65" s="120"/>
      <c r="F65" s="121" t="str">
        <f>H16</f>
        <v>Landhausschule HD 5</v>
      </c>
      <c r="G65" s="120" t="s">
        <v>16</v>
      </c>
      <c r="H65" s="122" t="str">
        <f>H19</f>
        <v>Sonernberg GS Laudenbach</v>
      </c>
      <c r="I65" s="123"/>
      <c r="J65" s="120" t="s">
        <v>17</v>
      </c>
      <c r="K65" s="124"/>
    </row>
    <row r="66" spans="1:11" ht="12.75">
      <c r="A66" s="59">
        <f>A63+Vorgaben!$D$3+Vorgaben!$D$5</f>
        <v>0.4701388888888892</v>
      </c>
      <c r="B66" s="60">
        <v>39</v>
      </c>
      <c r="C66" s="61" t="s">
        <v>14</v>
      </c>
      <c r="D66" s="62" t="s">
        <v>62</v>
      </c>
      <c r="F66" s="63" t="str">
        <f>H21</f>
        <v>Maria-Baum-Schule</v>
      </c>
      <c r="G66" s="47" t="s">
        <v>16</v>
      </c>
      <c r="H66" s="64" t="str">
        <f>H17</f>
        <v>Carl-Freudenberg GHS Schönau</v>
      </c>
      <c r="I66" s="77"/>
      <c r="J66" s="47" t="s">
        <v>17</v>
      </c>
      <c r="K66" s="76"/>
    </row>
    <row r="67" spans="1:11" ht="12.75">
      <c r="A67" s="59">
        <f>A66</f>
        <v>0.4701388888888892</v>
      </c>
      <c r="B67" s="60">
        <v>44</v>
      </c>
      <c r="C67" s="61" t="s">
        <v>18</v>
      </c>
      <c r="D67" s="62" t="s">
        <v>62</v>
      </c>
      <c r="F67" s="63" t="str">
        <f>H18</f>
        <v>Schlossberg GS Rotenberg</v>
      </c>
      <c r="G67" s="47" t="s">
        <v>16</v>
      </c>
      <c r="H67" s="64" t="str">
        <f>H20</f>
        <v>Neurottschule GHWRS Ketsch</v>
      </c>
      <c r="I67" s="77"/>
      <c r="J67" s="47" t="s">
        <v>17</v>
      </c>
      <c r="K67" s="76"/>
    </row>
    <row r="68" spans="1:11" ht="12.75">
      <c r="A68" s="59">
        <f>A66</f>
        <v>0.4701388888888892</v>
      </c>
      <c r="B68" s="60">
        <v>45</v>
      </c>
      <c r="C68" s="61" t="s">
        <v>63</v>
      </c>
      <c r="D68" s="62" t="s">
        <v>15</v>
      </c>
      <c r="F68" s="63" t="str">
        <f>A5</f>
        <v>Merianschule Wiesloch 1</v>
      </c>
      <c r="G68" s="47" t="s">
        <v>16</v>
      </c>
      <c r="H68" s="64" t="str">
        <f>A2</f>
        <v>Landhausschule HD 1</v>
      </c>
      <c r="I68" s="77"/>
      <c r="J68" s="47" t="s">
        <v>17</v>
      </c>
      <c r="K68" s="76"/>
    </row>
    <row r="69" spans="1:11" ht="12.75">
      <c r="A69" s="116">
        <f>A66+Vorgaben!$D$3+Vorgaben!$D$5</f>
        <v>0.479166666666667</v>
      </c>
      <c r="B69" s="117">
        <v>50</v>
      </c>
      <c r="C69" s="118" t="s">
        <v>14</v>
      </c>
      <c r="D69" s="119" t="s">
        <v>15</v>
      </c>
      <c r="E69" s="120"/>
      <c r="F69" s="121" t="str">
        <f>A3</f>
        <v>GS Emmertsgrund</v>
      </c>
      <c r="G69" s="120" t="s">
        <v>16</v>
      </c>
      <c r="H69" s="122" t="str">
        <f>A6</f>
        <v>Brunnenschule Waibstadt 2</v>
      </c>
      <c r="I69" s="123"/>
      <c r="J69" s="120" t="s">
        <v>17</v>
      </c>
      <c r="K69" s="124"/>
    </row>
    <row r="70" spans="1:11" ht="12.75">
      <c r="A70" s="125">
        <f>A69</f>
        <v>0.479166666666667</v>
      </c>
      <c r="B70" s="117">
        <v>46</v>
      </c>
      <c r="C70" s="118" t="s">
        <v>18</v>
      </c>
      <c r="D70" s="119" t="s">
        <v>19</v>
      </c>
      <c r="E70" s="120"/>
      <c r="F70" s="121" t="str">
        <f>A12</f>
        <v>GS Gauangelloch</v>
      </c>
      <c r="G70" s="120" t="s">
        <v>16</v>
      </c>
      <c r="H70" s="122" t="str">
        <f>A9</f>
        <v>Landhausschule HD 2</v>
      </c>
      <c r="I70" s="123"/>
      <c r="J70" s="120" t="s">
        <v>17</v>
      </c>
      <c r="K70" s="124"/>
    </row>
    <row r="71" spans="1:11" ht="12.75">
      <c r="A71" s="116">
        <f>A69</f>
        <v>0.479166666666667</v>
      </c>
      <c r="B71" s="117">
        <v>51</v>
      </c>
      <c r="C71" s="118" t="s">
        <v>63</v>
      </c>
      <c r="D71" s="119" t="s">
        <v>19</v>
      </c>
      <c r="E71" s="120"/>
      <c r="F71" s="121" t="str">
        <f>A10</f>
        <v>Schlierbach GS 1</v>
      </c>
      <c r="G71" s="120" t="s">
        <v>16</v>
      </c>
      <c r="H71" s="122" t="str">
        <f>A13</f>
        <v>Brunnenschule Waibstadt 1</v>
      </c>
      <c r="I71" s="123"/>
      <c r="J71" s="120" t="s">
        <v>17</v>
      </c>
      <c r="K71" s="124"/>
    </row>
    <row r="72" spans="1:11" ht="12.75">
      <c r="A72" s="59">
        <f>A69+Vorgaben!$D$3+Vorgaben!$D$5</f>
        <v>0.4881944444444448</v>
      </c>
      <c r="B72" s="60">
        <v>47</v>
      </c>
      <c r="C72" s="61" t="s">
        <v>14</v>
      </c>
      <c r="D72" s="62" t="s">
        <v>20</v>
      </c>
      <c r="F72" s="63" t="str">
        <f>H5</f>
        <v>GS Heiligkreuzsteinach 2</v>
      </c>
      <c r="G72" s="47" t="s">
        <v>16</v>
      </c>
      <c r="H72" s="64" t="str">
        <f>H2</f>
        <v>Landhausschule HD 3</v>
      </c>
      <c r="I72" s="77"/>
      <c r="J72" s="47" t="s">
        <v>17</v>
      </c>
      <c r="K72" s="76"/>
    </row>
    <row r="73" spans="1:11" ht="12.75">
      <c r="A73" s="59">
        <f>A72</f>
        <v>0.4881944444444448</v>
      </c>
      <c r="B73" s="60">
        <v>52</v>
      </c>
      <c r="C73" s="61" t="s">
        <v>18</v>
      </c>
      <c r="D73" s="62" t="s">
        <v>20</v>
      </c>
      <c r="F73" s="63" t="str">
        <f>H3</f>
        <v>Mönchsbergschule Rot 1</v>
      </c>
      <c r="G73" s="47" t="s">
        <v>16</v>
      </c>
      <c r="H73" s="64" t="str">
        <f>H6</f>
        <v>GS Dilsberg</v>
      </c>
      <c r="I73" s="77"/>
      <c r="J73" s="47" t="s">
        <v>17</v>
      </c>
      <c r="K73" s="76"/>
    </row>
    <row r="74" spans="1:11" ht="12.75">
      <c r="A74" s="59">
        <f>A72</f>
        <v>0.4881944444444448</v>
      </c>
      <c r="B74" s="60">
        <v>53</v>
      </c>
      <c r="C74" s="61" t="s">
        <v>63</v>
      </c>
      <c r="D74" s="62" t="s">
        <v>21</v>
      </c>
      <c r="F74" s="63" t="str">
        <f>H10</f>
        <v>Mönchsbergschule Rot 2</v>
      </c>
      <c r="G74" s="47" t="s">
        <v>16</v>
      </c>
      <c r="H74" s="64" t="str">
        <f>H13</f>
        <v>Brunnenschule Waibstadt 2</v>
      </c>
      <c r="I74" s="77"/>
      <c r="J74" s="47" t="s">
        <v>17</v>
      </c>
      <c r="K74" s="76"/>
    </row>
    <row r="75" spans="1:11" ht="12.75">
      <c r="A75" s="116">
        <f>A72+Vorgaben!$D$3+Vorgaben!$D$5</f>
        <v>0.4972222222222226</v>
      </c>
      <c r="B75" s="117">
        <v>48</v>
      </c>
      <c r="C75" s="118" t="s">
        <v>14</v>
      </c>
      <c r="D75" s="119" t="s">
        <v>21</v>
      </c>
      <c r="E75" s="120"/>
      <c r="F75" s="121" t="str">
        <f>H12</f>
        <v>GS Heiligkreuzsteinach 1</v>
      </c>
      <c r="G75" s="120" t="s">
        <v>16</v>
      </c>
      <c r="H75" s="122" t="str">
        <f>H9</f>
        <v>Landhausschule HD 4</v>
      </c>
      <c r="I75" s="123"/>
      <c r="J75" s="120" t="s">
        <v>17</v>
      </c>
      <c r="K75" s="124"/>
    </row>
    <row r="76" spans="1:11" ht="12.75">
      <c r="A76" s="125">
        <f>A75</f>
        <v>0.4972222222222226</v>
      </c>
      <c r="B76" s="117">
        <v>49</v>
      </c>
      <c r="C76" s="118" t="s">
        <v>18</v>
      </c>
      <c r="D76" s="119" t="s">
        <v>62</v>
      </c>
      <c r="E76" s="120"/>
      <c r="F76" s="121" t="str">
        <f>H21</f>
        <v>Maria-Baum-Schule</v>
      </c>
      <c r="G76" s="120" t="s">
        <v>16</v>
      </c>
      <c r="H76" s="122" t="str">
        <f>H16</f>
        <v>Landhausschule HD 5</v>
      </c>
      <c r="I76" s="123"/>
      <c r="J76" s="120" t="s">
        <v>17</v>
      </c>
      <c r="K76" s="124"/>
    </row>
    <row r="77" spans="1:11" ht="12.75">
      <c r="A77" s="116">
        <f>A75</f>
        <v>0.4972222222222226</v>
      </c>
      <c r="B77" s="117">
        <v>54</v>
      </c>
      <c r="C77" s="118" t="s">
        <v>63</v>
      </c>
      <c r="D77" s="119" t="s">
        <v>62</v>
      </c>
      <c r="E77" s="120"/>
      <c r="F77" s="121" t="str">
        <f>H17</f>
        <v>Carl-Freudenberg GHS Schönau</v>
      </c>
      <c r="G77" s="120" t="s">
        <v>16</v>
      </c>
      <c r="H77" s="122" t="str">
        <f>H18</f>
        <v>Schlossberg GS Rotenberg</v>
      </c>
      <c r="I77" s="123"/>
      <c r="J77" s="120" t="s">
        <v>17</v>
      </c>
      <c r="K77" s="124"/>
    </row>
    <row r="78" spans="1:11" ht="12.75">
      <c r="A78" s="59">
        <f>A75+Vorgaben!$D$3+Vorgaben!$D$5</f>
        <v>0.5062500000000004</v>
      </c>
      <c r="B78" s="60">
        <v>55</v>
      </c>
      <c r="C78" s="61" t="s">
        <v>18</v>
      </c>
      <c r="D78" s="62" t="s">
        <v>62</v>
      </c>
      <c r="F78" s="63" t="str">
        <f>H19</f>
        <v>Sonernberg GS Laudenbach</v>
      </c>
      <c r="G78" s="47" t="s">
        <v>16</v>
      </c>
      <c r="H78" s="64" t="str">
        <f>H20</f>
        <v>Neurottschule GHWRS Ketsch</v>
      </c>
      <c r="I78" s="77"/>
      <c r="J78" s="47" t="s">
        <v>17</v>
      </c>
      <c r="K78" s="76"/>
    </row>
    <row r="79" spans="1:10" s="115" customFormat="1" ht="71.25" customHeight="1">
      <c r="A79" s="114"/>
      <c r="B79" s="53" t="s">
        <v>9</v>
      </c>
      <c r="D79" s="126"/>
      <c r="E79" s="126"/>
      <c r="F79" s="148" t="s">
        <v>64</v>
      </c>
      <c r="G79" s="148"/>
      <c r="H79" s="148"/>
      <c r="J79" s="127"/>
    </row>
    <row r="80" spans="1:11" ht="12.75" customHeight="1">
      <c r="A80" s="65">
        <f>A78</f>
        <v>0.5062500000000004</v>
      </c>
      <c r="B80" s="47">
        <v>56</v>
      </c>
      <c r="C80" s="61" t="s">
        <v>14</v>
      </c>
      <c r="D80" s="67"/>
      <c r="E80" s="67"/>
      <c r="F80" s="128">
        <f>IF(Rechnen!W3=0,"",'Gruppen-Tabellen'!B3)</f>
      </c>
      <c r="G80" s="47" t="s">
        <v>17</v>
      </c>
      <c r="H80" s="129">
        <f>IF(Rechnen!Y3=0,"",'Gruppen-Tabellen'!B19)</f>
      </c>
      <c r="I80" s="77"/>
      <c r="J80" s="47" t="s">
        <v>17</v>
      </c>
      <c r="K80" s="76"/>
    </row>
    <row r="81" spans="1:11" ht="12.75">
      <c r="A81" s="65"/>
      <c r="B81" s="70"/>
      <c r="C81" s="44"/>
      <c r="D81" s="67"/>
      <c r="E81" s="67"/>
      <c r="F81" s="132" t="s">
        <v>27</v>
      </c>
      <c r="G81" s="71"/>
      <c r="H81" s="132" t="s">
        <v>69</v>
      </c>
      <c r="I81" s="144"/>
      <c r="J81" s="144"/>
      <c r="K81" s="144"/>
    </row>
    <row r="82" spans="1:8" ht="12.75">
      <c r="A82" s="65"/>
      <c r="C82" s="44"/>
      <c r="D82" s="67"/>
      <c r="E82" s="67"/>
      <c r="G82" s="47"/>
      <c r="H82" s="63"/>
    </row>
    <row r="83" spans="1:11" ht="12.75">
      <c r="A83" s="65">
        <f>A78</f>
        <v>0.5062500000000004</v>
      </c>
      <c r="B83" s="47">
        <f>B80+1</f>
        <v>57</v>
      </c>
      <c r="C83" s="61" t="s">
        <v>18</v>
      </c>
      <c r="D83" s="67"/>
      <c r="E83" s="67"/>
      <c r="F83" s="128">
        <f>IF(Rechnen!X3=0,"",'Gruppen-Tabellen'!B10)</f>
      </c>
      <c r="G83" s="47" t="s">
        <v>17</v>
      </c>
      <c r="H83" s="129">
        <f>IF(Rechnen!W3=0,"",'Gruppen-Tabellen'!B5)</f>
      </c>
      <c r="I83" s="77"/>
      <c r="J83" s="47" t="s">
        <v>17</v>
      </c>
      <c r="K83" s="76"/>
    </row>
    <row r="84" spans="1:11" ht="12.75">
      <c r="A84" s="65"/>
      <c r="B84" s="73"/>
      <c r="C84" s="44"/>
      <c r="D84" s="67"/>
      <c r="E84" s="67"/>
      <c r="F84" s="132" t="s">
        <v>25</v>
      </c>
      <c r="G84" s="71"/>
      <c r="H84" s="132" t="s">
        <v>70</v>
      </c>
      <c r="I84" s="144"/>
      <c r="J84" s="144"/>
      <c r="K84" s="144"/>
    </row>
    <row r="85" spans="1:8" ht="12.75">
      <c r="A85" s="65"/>
      <c r="B85" s="73"/>
      <c r="C85" s="44"/>
      <c r="D85" s="67"/>
      <c r="E85" s="67"/>
      <c r="F85" s="71"/>
      <c r="G85" s="71"/>
      <c r="H85" s="72"/>
    </row>
    <row r="86" spans="1:11" ht="12.75">
      <c r="A86" s="65">
        <f>A83+Vorgaben!$D$3+Vorgaben!$D$5</f>
        <v>0.5152777777777782</v>
      </c>
      <c r="B86" s="47">
        <f>B83+1</f>
        <v>58</v>
      </c>
      <c r="C86" s="61" t="s">
        <v>14</v>
      </c>
      <c r="D86" s="67"/>
      <c r="E86" s="67"/>
      <c r="F86" s="128">
        <f>IF(Rechnen!Y3=0,"",'Gruppen-Tabellen'!B17)</f>
      </c>
      <c r="G86" s="47" t="s">
        <v>17</v>
      </c>
      <c r="H86" s="129">
        <f>IF(Rechnen!X3=0,"",'Gruppen-Tabellen'!B12)</f>
      </c>
      <c r="I86" s="77"/>
      <c r="J86" s="47" t="s">
        <v>17</v>
      </c>
      <c r="K86" s="76"/>
    </row>
    <row r="87" spans="1:11" ht="12.75">
      <c r="A87" s="65"/>
      <c r="B87" s="70"/>
      <c r="C87" s="44"/>
      <c r="D87" s="67"/>
      <c r="E87" s="67"/>
      <c r="F87" s="132" t="s">
        <v>24</v>
      </c>
      <c r="G87" s="71"/>
      <c r="H87" s="132" t="s">
        <v>71</v>
      </c>
      <c r="I87" s="144"/>
      <c r="J87" s="144"/>
      <c r="K87" s="144"/>
    </row>
    <row r="88" spans="1:8" ht="12.75">
      <c r="A88" s="65"/>
      <c r="C88" s="44"/>
      <c r="D88" s="67"/>
      <c r="E88" s="67"/>
      <c r="G88" s="47"/>
      <c r="H88" s="71"/>
    </row>
    <row r="89" spans="1:11" ht="12.75">
      <c r="A89" s="65">
        <f>A86</f>
        <v>0.5152777777777782</v>
      </c>
      <c r="B89" s="47">
        <f>B86+1</f>
        <v>59</v>
      </c>
      <c r="C89" s="61" t="s">
        <v>18</v>
      </c>
      <c r="D89" s="67"/>
      <c r="E89" s="67"/>
      <c r="F89" s="128">
        <f>IF(Rechnen!Z3=0,"",'Gruppen-Tabellen'!B24)</f>
      </c>
      <c r="G89" s="47" t="s">
        <v>17</v>
      </c>
      <c r="H89" s="129">
        <f>IF(Rechnen!AA3=0,"",'Gruppen-Tabellen'!B33)</f>
      </c>
      <c r="I89" s="77"/>
      <c r="J89" s="47" t="s">
        <v>17</v>
      </c>
      <c r="K89" s="76"/>
    </row>
    <row r="90" spans="1:11" ht="12.75">
      <c r="A90" s="65"/>
      <c r="C90" s="44"/>
      <c r="D90" s="67"/>
      <c r="E90" s="74"/>
      <c r="F90" s="132" t="s">
        <v>28</v>
      </c>
      <c r="G90" s="71"/>
      <c r="H90" s="132" t="s">
        <v>66</v>
      </c>
      <c r="I90" s="144"/>
      <c r="J90" s="144"/>
      <c r="K90" s="144"/>
    </row>
    <row r="91" spans="1:8" ht="12.75">
      <c r="A91" s="65"/>
      <c r="C91" s="44"/>
      <c r="D91" s="67"/>
      <c r="E91" s="67"/>
      <c r="G91" s="47"/>
      <c r="H91" s="63"/>
    </row>
    <row r="92" spans="1:11" ht="12.75">
      <c r="A92" s="65">
        <f>A89</f>
        <v>0.5152777777777782</v>
      </c>
      <c r="B92" s="47">
        <v>60</v>
      </c>
      <c r="C92" s="61" t="s">
        <v>63</v>
      </c>
      <c r="D92" s="67"/>
      <c r="E92" s="67"/>
      <c r="F92" s="128">
        <f>IF(Rechnen!W3=0,"",'Gruppen-Tabellen'!B4)</f>
      </c>
      <c r="G92" s="47" t="s">
        <v>17</v>
      </c>
      <c r="H92" s="129">
        <f>IF(Rechnen!AA3=0,"",'Gruppen-Tabellen'!B34)</f>
      </c>
      <c r="I92" s="77"/>
      <c r="J92" s="47" t="s">
        <v>17</v>
      </c>
      <c r="K92" s="76"/>
    </row>
    <row r="93" spans="1:11" ht="12.75">
      <c r="A93" s="65"/>
      <c r="C93" s="44"/>
      <c r="D93" s="67"/>
      <c r="E93" s="74"/>
      <c r="F93" s="132" t="s">
        <v>23</v>
      </c>
      <c r="G93" s="71"/>
      <c r="H93" s="132" t="s">
        <v>72</v>
      </c>
      <c r="I93" s="144"/>
      <c r="J93" s="144"/>
      <c r="K93" s="144"/>
    </row>
    <row r="94" spans="1:8" ht="12.75">
      <c r="A94" s="65"/>
      <c r="C94" s="44"/>
      <c r="D94" s="67"/>
      <c r="E94" s="67"/>
      <c r="G94" s="47"/>
      <c r="H94" s="63"/>
    </row>
    <row r="95" spans="1:11" ht="12.75">
      <c r="A95" s="65">
        <f>A92+Vorgaben!$D$3+Vorgaben!$D$5</f>
        <v>0.5243055555555559</v>
      </c>
      <c r="B95" s="47">
        <f>B92+1</f>
        <v>61</v>
      </c>
      <c r="C95" s="61" t="s">
        <v>14</v>
      </c>
      <c r="D95" s="67"/>
      <c r="E95" s="67"/>
      <c r="F95" s="128">
        <f>IF(Rechnen!AA3=0,"",'Gruppen-Tabellen'!B31)</f>
      </c>
      <c r="G95" s="47" t="s">
        <v>17</v>
      </c>
      <c r="H95" s="129">
        <f>IF(Rechnen!X3=0,"",'Gruppen-Tabellen'!B11)</f>
      </c>
      <c r="I95" s="77"/>
      <c r="J95" s="47" t="s">
        <v>17</v>
      </c>
      <c r="K95" s="76"/>
    </row>
    <row r="96" spans="1:11" ht="12.75">
      <c r="A96" s="65"/>
      <c r="B96" s="73"/>
      <c r="C96" s="44"/>
      <c r="D96" s="67"/>
      <c r="E96" s="67"/>
      <c r="F96" s="132" t="s">
        <v>68</v>
      </c>
      <c r="G96" s="71"/>
      <c r="H96" s="132" t="s">
        <v>29</v>
      </c>
      <c r="I96" s="144"/>
      <c r="J96" s="144"/>
      <c r="K96" s="144"/>
    </row>
    <row r="97" spans="1:8" ht="12.75">
      <c r="A97" s="65"/>
      <c r="B97" s="73"/>
      <c r="C97" s="44"/>
      <c r="D97" s="67"/>
      <c r="E97" s="67"/>
      <c r="F97" s="71"/>
      <c r="G97" s="71"/>
      <c r="H97" s="72"/>
    </row>
    <row r="98" spans="1:11" ht="12.75">
      <c r="A98" s="65">
        <f>A95</f>
        <v>0.5243055555555559</v>
      </c>
      <c r="B98" s="47">
        <f>B95+1</f>
        <v>62</v>
      </c>
      <c r="C98" s="61" t="s">
        <v>18</v>
      </c>
      <c r="D98" s="67"/>
      <c r="E98" s="67"/>
      <c r="F98" s="128">
        <f>IF(Rechnen!Y3=0,"",'Gruppen-Tabellen'!B18)</f>
      </c>
      <c r="G98" s="47" t="s">
        <v>17</v>
      </c>
      <c r="H98" s="129">
        <f>IF(Rechnen!Z3=0,"",'Gruppen-Tabellen'!B26)</f>
      </c>
      <c r="I98" s="77"/>
      <c r="J98" s="47" t="s">
        <v>17</v>
      </c>
      <c r="K98" s="76"/>
    </row>
    <row r="99" spans="1:11" ht="12.75">
      <c r="A99" s="65"/>
      <c r="B99" s="70"/>
      <c r="C99" s="44"/>
      <c r="D99" s="67"/>
      <c r="E99" s="67"/>
      <c r="F99" s="132" t="s">
        <v>26</v>
      </c>
      <c r="G99" s="71"/>
      <c r="H99" s="132" t="s">
        <v>67</v>
      </c>
      <c r="I99" s="144"/>
      <c r="J99" s="144"/>
      <c r="K99" s="144"/>
    </row>
    <row r="100" spans="1:8" ht="12.75">
      <c r="A100" s="65"/>
      <c r="C100" s="44"/>
      <c r="D100" s="67"/>
      <c r="E100" s="67"/>
      <c r="G100" s="47"/>
      <c r="H100" s="63"/>
    </row>
    <row r="101" spans="1:11" ht="12.75">
      <c r="A101" s="65">
        <f>A98</f>
        <v>0.5243055555555559</v>
      </c>
      <c r="B101" s="47">
        <f>B98+1</f>
        <v>63</v>
      </c>
      <c r="C101" s="61" t="s">
        <v>63</v>
      </c>
      <c r="D101" s="67"/>
      <c r="E101" s="67"/>
      <c r="F101" s="128">
        <f>IF(Rechnen!Z3=0,"",'Gruppen-Tabellen'!B25)</f>
      </c>
      <c r="G101" s="47" t="s">
        <v>17</v>
      </c>
      <c r="H101" s="129">
        <f>IF(Rechnen!AA3=0,"",'Gruppen-Tabellen'!B32)</f>
      </c>
      <c r="I101" s="77"/>
      <c r="J101" s="47" t="s">
        <v>17</v>
      </c>
      <c r="K101" s="76"/>
    </row>
    <row r="102" spans="1:11" ht="12.75">
      <c r="A102" s="65"/>
      <c r="C102" s="44"/>
      <c r="D102" s="67"/>
      <c r="E102" s="74"/>
      <c r="F102" s="132" t="s">
        <v>73</v>
      </c>
      <c r="G102" s="71"/>
      <c r="H102" s="132" t="s">
        <v>65</v>
      </c>
      <c r="I102" s="144"/>
      <c r="J102" s="144"/>
      <c r="K102" s="144"/>
    </row>
    <row r="103" spans="1:10" ht="77.25" customHeight="1">
      <c r="A103" s="65"/>
      <c r="B103" s="81" t="s">
        <v>9</v>
      </c>
      <c r="C103" s="44"/>
      <c r="D103" s="67"/>
      <c r="E103" s="67"/>
      <c r="F103" s="145" t="s">
        <v>22</v>
      </c>
      <c r="G103" s="145"/>
      <c r="H103" s="145"/>
      <c r="I103" s="69"/>
      <c r="J103" s="68"/>
    </row>
    <row r="104" spans="1:11" ht="33" customHeight="1">
      <c r="A104" s="65">
        <f>A101+Vorgaben!$D$3+Vorgaben!$D$5*3</f>
        <v>0.5347222222222225</v>
      </c>
      <c r="B104" s="47">
        <v>64</v>
      </c>
      <c r="C104" s="61" t="s">
        <v>14</v>
      </c>
      <c r="D104" s="67"/>
      <c r="E104" s="67"/>
      <c r="F104" s="130">
        <f>IF(OR(I80="",K80=""),"",IF(I80&gt;K80,F80,IF(I80&lt;=K80,H80)))</f>
      </c>
      <c r="G104" s="47" t="s">
        <v>17</v>
      </c>
      <c r="H104" s="131">
        <f>IF(OR(I89="",K89=""),"",IF(I89&gt;K89,F89,IF(I89&lt;=K89,H89)))</f>
      </c>
      <c r="I104" s="77"/>
      <c r="J104" s="47" t="s">
        <v>17</v>
      </c>
      <c r="K104" s="76"/>
    </row>
    <row r="105" spans="1:11" ht="12.75">
      <c r="A105" s="65"/>
      <c r="B105" s="70"/>
      <c r="C105" s="44"/>
      <c r="D105" s="67"/>
      <c r="E105" s="67"/>
      <c r="F105" s="132" t="s">
        <v>76</v>
      </c>
      <c r="G105" s="71"/>
      <c r="H105" s="132" t="s">
        <v>77</v>
      </c>
      <c r="I105" s="144"/>
      <c r="J105" s="144"/>
      <c r="K105" s="144"/>
    </row>
    <row r="106" spans="1:8" ht="12.75">
      <c r="A106" s="65"/>
      <c r="C106" s="44"/>
      <c r="D106" s="67"/>
      <c r="E106" s="67"/>
      <c r="F106" s="132"/>
      <c r="G106" s="47"/>
      <c r="H106" s="63"/>
    </row>
    <row r="107" spans="1:11" ht="12.75">
      <c r="A107" s="65">
        <f>A104</f>
        <v>0.5347222222222225</v>
      </c>
      <c r="B107" s="47">
        <f>B104+1</f>
        <v>65</v>
      </c>
      <c r="C107" s="61" t="s">
        <v>18</v>
      </c>
      <c r="D107" s="67"/>
      <c r="E107" s="67"/>
      <c r="F107" s="130">
        <f>IF(OR(I83="",K83=""),"",IF(I83&gt;K83,F83,IF(I83&lt;=K83,H83)))</f>
      </c>
      <c r="G107" s="47" t="s">
        <v>17</v>
      </c>
      <c r="H107" s="131">
        <f>IF(OR(I92="",K92=""),"",IF(I92&gt;K92,F92,IF(I92&lt;=K92,H92)))</f>
      </c>
      <c r="I107" s="77"/>
      <c r="J107" s="47" t="s">
        <v>17</v>
      </c>
      <c r="K107" s="76"/>
    </row>
    <row r="108" spans="1:11" ht="12.75">
      <c r="A108" s="65"/>
      <c r="B108" s="73"/>
      <c r="C108" s="44"/>
      <c r="D108" s="67"/>
      <c r="E108" s="67"/>
      <c r="F108" s="132" t="s">
        <v>74</v>
      </c>
      <c r="G108" s="71"/>
      <c r="H108" s="132" t="s">
        <v>75</v>
      </c>
      <c r="I108" s="144"/>
      <c r="J108" s="144"/>
      <c r="K108" s="144"/>
    </row>
    <row r="109" spans="1:8" ht="12.75">
      <c r="A109" s="65"/>
      <c r="B109" s="73"/>
      <c r="C109" s="44"/>
      <c r="D109" s="67"/>
      <c r="E109" s="67"/>
      <c r="F109" s="71"/>
      <c r="G109" s="71"/>
      <c r="H109" s="72"/>
    </row>
    <row r="110" spans="1:11" ht="12.75">
      <c r="A110" s="65">
        <f>A107+Vorgaben!$D$3+Vorgaben!$D$5*3</f>
        <v>0.5451388888888892</v>
      </c>
      <c r="B110" s="47">
        <f>B107+1</f>
        <v>66</v>
      </c>
      <c r="C110" s="61" t="s">
        <v>63</v>
      </c>
      <c r="D110" s="67"/>
      <c r="E110" s="67"/>
      <c r="F110" s="130">
        <f>IF(OR(I86="",K86=""),"",IF(I86&gt;K86,F86,IF(I86&lt;=K86,H86)))</f>
      </c>
      <c r="G110" s="47" t="s">
        <v>17</v>
      </c>
      <c r="H110" s="131">
        <f>IF(OR(I101="",K101=""),"",IF(I101&gt;K101,F101,IF(I101&lt;=K101,H101)))</f>
      </c>
      <c r="I110" s="77"/>
      <c r="J110" s="47" t="s">
        <v>17</v>
      </c>
      <c r="K110" s="76"/>
    </row>
    <row r="111" spans="1:11" ht="12.75">
      <c r="A111" s="65"/>
      <c r="B111" s="70"/>
      <c r="C111" s="44"/>
      <c r="D111" s="67"/>
      <c r="E111" s="67"/>
      <c r="F111" s="132" t="s">
        <v>78</v>
      </c>
      <c r="G111" s="71"/>
      <c r="H111" s="132" t="s">
        <v>79</v>
      </c>
      <c r="I111" s="144"/>
      <c r="J111" s="144"/>
      <c r="K111" s="144"/>
    </row>
    <row r="112" spans="1:8" ht="12.75">
      <c r="A112" s="65"/>
      <c r="C112" s="44"/>
      <c r="D112" s="67"/>
      <c r="E112" s="67"/>
      <c r="G112" s="47"/>
      <c r="H112" s="63"/>
    </row>
    <row r="113" spans="1:11" ht="12.75">
      <c r="A113" s="65">
        <f>A110</f>
        <v>0.5451388888888892</v>
      </c>
      <c r="B113" s="47">
        <f>B110+1</f>
        <v>67</v>
      </c>
      <c r="C113" s="61" t="s">
        <v>18</v>
      </c>
      <c r="D113" s="67"/>
      <c r="E113" s="67"/>
      <c r="F113" s="130">
        <f>IF(OR(I95="",K95=""),"",IF(I95&gt;K95,F95,IF(I95&lt;=K95,H95)))</f>
      </c>
      <c r="G113" s="47" t="s">
        <v>17</v>
      </c>
      <c r="H113" s="131">
        <f>IF(OR(I98="",K98=""),"",IF(I98&gt;K98,F98,IF(I98&lt;=K98,H98)))</f>
      </c>
      <c r="I113" s="77"/>
      <c r="J113" s="47" t="s">
        <v>17</v>
      </c>
      <c r="K113" s="76"/>
    </row>
    <row r="114" spans="1:11" ht="12.75">
      <c r="A114" s="65"/>
      <c r="C114" s="44"/>
      <c r="D114" s="67"/>
      <c r="E114" s="74"/>
      <c r="F114" s="132" t="s">
        <v>80</v>
      </c>
      <c r="G114" s="71"/>
      <c r="H114" s="132" t="s">
        <v>81</v>
      </c>
      <c r="I114" s="144"/>
      <c r="J114" s="144"/>
      <c r="K114" s="144"/>
    </row>
    <row r="115" spans="1:8" ht="12.75">
      <c r="A115" s="65"/>
      <c r="C115" s="44"/>
      <c r="D115" s="67"/>
      <c r="E115" s="67"/>
      <c r="G115" s="63"/>
      <c r="H115" s="63"/>
    </row>
    <row r="116" spans="1:8" ht="12.75">
      <c r="A116" s="65"/>
      <c r="D116" s="67"/>
      <c r="E116" s="67"/>
      <c r="F116" s="63"/>
      <c r="G116" s="47"/>
      <c r="H116" s="64"/>
    </row>
    <row r="117" spans="4:5" ht="12.75">
      <c r="D117" s="67"/>
      <c r="E117" s="67"/>
    </row>
    <row r="118" spans="1:10" ht="13.5">
      <c r="A118" s="65"/>
      <c r="C118" s="44"/>
      <c r="D118" s="67"/>
      <c r="E118" s="74"/>
      <c r="F118" s="145" t="s">
        <v>30</v>
      </c>
      <c r="G118" s="145"/>
      <c r="H118" s="145"/>
      <c r="I118" s="69"/>
      <c r="J118" s="68"/>
    </row>
    <row r="119" spans="1:11" ht="33" customHeight="1">
      <c r="A119" s="65">
        <f>A113+Vorgaben!$D$3+Vorgaben!$D$5</f>
        <v>0.5541666666666669</v>
      </c>
      <c r="B119" s="47">
        <v>68</v>
      </c>
      <c r="C119" s="61" t="s">
        <v>63</v>
      </c>
      <c r="D119" s="67"/>
      <c r="E119" s="67"/>
      <c r="F119" s="130">
        <f>IF(OR(I104="",K104=""),"",IF(I104&gt;K104,F104,IF(I104&lt;=K104,H104)))</f>
      </c>
      <c r="G119" s="47" t="s">
        <v>17</v>
      </c>
      <c r="H119" s="131">
        <f>IF(OR(I107="",K107=""),"",IF(I107&gt;K107,F107,IF(I107&lt;=K107,H107)))</f>
      </c>
      <c r="I119" s="77"/>
      <c r="J119" s="47" t="s">
        <v>17</v>
      </c>
      <c r="K119" s="76"/>
    </row>
    <row r="120" spans="1:11" ht="12.75">
      <c r="A120" s="65"/>
      <c r="B120" s="75"/>
      <c r="C120" s="44"/>
      <c r="D120" s="67"/>
      <c r="E120" s="67"/>
      <c r="F120" s="132" t="s">
        <v>82</v>
      </c>
      <c r="G120" s="71"/>
      <c r="H120" s="132" t="s">
        <v>84</v>
      </c>
      <c r="I120" s="144"/>
      <c r="J120" s="144"/>
      <c r="K120" s="144"/>
    </row>
    <row r="121" spans="1:8" ht="12.75">
      <c r="A121" s="65"/>
      <c r="B121" s="47"/>
      <c r="C121" s="44"/>
      <c r="D121" s="67"/>
      <c r="E121" s="67"/>
      <c r="G121" s="47"/>
      <c r="H121" s="63"/>
    </row>
    <row r="122" spans="1:11" ht="12.75">
      <c r="A122" s="65">
        <f>A119</f>
        <v>0.5541666666666669</v>
      </c>
      <c r="B122" s="47">
        <f>B119+1</f>
        <v>69</v>
      </c>
      <c r="C122" s="61" t="s">
        <v>18</v>
      </c>
      <c r="D122" s="67"/>
      <c r="E122" s="67"/>
      <c r="F122" s="130">
        <f>IF(OR(I110="",K110=""),"",IF(I110&gt;K110,F110,IF(I110&lt;=K110,H110)))</f>
      </c>
      <c r="G122" s="47" t="s">
        <v>17</v>
      </c>
      <c r="H122" s="131">
        <f>IF(OR(I113="",K113=""),"",IF(I113&gt;K113,F113,IF(I113&lt;=K113,H113)))</f>
      </c>
      <c r="I122" s="77"/>
      <c r="J122" s="47" t="s">
        <v>17</v>
      </c>
      <c r="K122" s="76"/>
    </row>
    <row r="123" spans="1:11" ht="12.75">
      <c r="A123" s="65"/>
      <c r="C123" s="44"/>
      <c r="D123" s="67"/>
      <c r="E123" s="74"/>
      <c r="F123" s="132" t="s">
        <v>83</v>
      </c>
      <c r="G123" s="71"/>
      <c r="H123" s="132" t="s">
        <v>85</v>
      </c>
      <c r="I123" s="144"/>
      <c r="J123" s="144"/>
      <c r="K123" s="144"/>
    </row>
    <row r="124" spans="1:8" ht="12.75">
      <c r="A124" s="65"/>
      <c r="C124" s="44"/>
      <c r="D124" s="67"/>
      <c r="E124" s="67"/>
      <c r="G124" s="63"/>
      <c r="H124" s="63"/>
    </row>
    <row r="125" spans="3:10" ht="39.75" customHeight="1">
      <c r="C125" s="44"/>
      <c r="D125" s="67"/>
      <c r="E125" s="67"/>
      <c r="F125" s="145" t="s">
        <v>31</v>
      </c>
      <c r="G125" s="145"/>
      <c r="H125" s="145"/>
      <c r="I125" s="47"/>
      <c r="J125" s="68"/>
    </row>
    <row r="126" spans="1:11" ht="30" customHeight="1">
      <c r="A126" s="65">
        <f>A122+Vorgaben!D3+Vorgaben!D5*5</f>
        <v>0.5659722222222224</v>
      </c>
      <c r="B126" s="66">
        <f>B122+1</f>
        <v>70</v>
      </c>
      <c r="C126" s="44" t="s">
        <v>18</v>
      </c>
      <c r="D126" s="67"/>
      <c r="E126" s="67"/>
      <c r="F126" s="82">
        <f>IF(OR(I119="",K119=""),"",IF(I119&lt;K119,F119,IF(I119&gt;=K119,H119)))</f>
      </c>
      <c r="G126" s="47" t="s">
        <v>17</v>
      </c>
      <c r="H126" s="83">
        <f>IF(OR(I122="",K122=""),"",IF(I122&lt;K122,F122,IF(I122&gt;=K122,H122)))</f>
      </c>
      <c r="I126" s="77"/>
      <c r="J126" s="68" t="s">
        <v>17</v>
      </c>
      <c r="K126" s="76"/>
    </row>
    <row r="127" spans="2:11" ht="12.75">
      <c r="B127" s="44"/>
      <c r="C127" s="44"/>
      <c r="D127" s="67"/>
      <c r="E127" s="67"/>
      <c r="F127" s="132" t="s">
        <v>86</v>
      </c>
      <c r="G127" s="71"/>
      <c r="H127" s="132" t="s">
        <v>87</v>
      </c>
      <c r="I127" s="144"/>
      <c r="J127" s="144"/>
      <c r="K127" s="144"/>
    </row>
    <row r="128" spans="1:8" ht="12.75">
      <c r="A128" s="65"/>
      <c r="C128" s="44"/>
      <c r="D128" s="67"/>
      <c r="E128" s="67"/>
      <c r="G128" s="63"/>
      <c r="H128" s="63"/>
    </row>
    <row r="129" spans="1:10" ht="39.75" customHeight="1">
      <c r="A129" s="65"/>
      <c r="C129" s="44"/>
      <c r="D129" s="67"/>
      <c r="E129" s="74"/>
      <c r="F129" s="145" t="s">
        <v>32</v>
      </c>
      <c r="G129" s="145"/>
      <c r="H129" s="145"/>
      <c r="I129" s="68"/>
      <c r="J129" s="68"/>
    </row>
    <row r="130" spans="1:11" ht="33" customHeight="1">
      <c r="A130" s="65">
        <f>A126</f>
        <v>0.5659722222222224</v>
      </c>
      <c r="B130" s="66">
        <f>B126+1</f>
        <v>71</v>
      </c>
      <c r="C130" s="44" t="s">
        <v>14</v>
      </c>
      <c r="D130" s="67"/>
      <c r="E130" s="67"/>
      <c r="F130" s="82">
        <f>IF(OR(I119="",K119=""),"",IF(I119&gt;K119,F119,IF(I119&lt;=K119,H119)))</f>
      </c>
      <c r="G130" s="47" t="s">
        <v>17</v>
      </c>
      <c r="H130" s="83">
        <f>IF(OR(I122="",K122=""),"",IF(I122&gt;K122,F122,IF(I122&lt;=K122,H122)))</f>
      </c>
      <c r="I130" s="77"/>
      <c r="J130" s="47" t="s">
        <v>17</v>
      </c>
      <c r="K130" s="76"/>
    </row>
    <row r="131" spans="1:11" ht="12.75">
      <c r="A131" s="65"/>
      <c r="C131" s="44"/>
      <c r="F131" s="132" t="s">
        <v>88</v>
      </c>
      <c r="G131" s="71"/>
      <c r="H131" s="132" t="s">
        <v>89</v>
      </c>
      <c r="I131" s="144"/>
      <c r="J131" s="144"/>
      <c r="K131" s="144"/>
    </row>
    <row r="132" spans="1:10" ht="12.75">
      <c r="A132" s="65"/>
      <c r="C132" s="44"/>
      <c r="F132" s="44"/>
      <c r="H132" s="44"/>
      <c r="J132" s="44"/>
    </row>
  </sheetData>
  <sheetProtection password="E760" sheet="1" objects="1" scenarios="1"/>
  <mergeCells count="34">
    <mergeCell ref="A12:B12"/>
    <mergeCell ref="A13:B13"/>
    <mergeCell ref="A5:B5"/>
    <mergeCell ref="A6:B6"/>
    <mergeCell ref="A8:B8"/>
    <mergeCell ref="A9:B9"/>
    <mergeCell ref="A1:B1"/>
    <mergeCell ref="A2:B2"/>
    <mergeCell ref="A3:B3"/>
    <mergeCell ref="A4:B4"/>
    <mergeCell ref="F118:H118"/>
    <mergeCell ref="F79:H79"/>
    <mergeCell ref="F103:H103"/>
    <mergeCell ref="A15:F21"/>
    <mergeCell ref="A10:B10"/>
    <mergeCell ref="A11:B11"/>
    <mergeCell ref="I127:K127"/>
    <mergeCell ref="I131:K131"/>
    <mergeCell ref="F129:H129"/>
    <mergeCell ref="F125:H125"/>
    <mergeCell ref="I111:K111"/>
    <mergeCell ref="I114:K114"/>
    <mergeCell ref="I120:K120"/>
    <mergeCell ref="I123:K123"/>
    <mergeCell ref="I81:K81"/>
    <mergeCell ref="I84:K84"/>
    <mergeCell ref="I87:K87"/>
    <mergeCell ref="I90:K90"/>
    <mergeCell ref="I105:K105"/>
    <mergeCell ref="I108:K108"/>
    <mergeCell ref="I93:K93"/>
    <mergeCell ref="I96:K96"/>
    <mergeCell ref="I99:K99"/>
    <mergeCell ref="I102:K102"/>
  </mergeCells>
  <printOptions/>
  <pageMargins left="0.53" right="0.16" top="1.61" bottom="0.63" header="0.55" footer="0.13"/>
  <pageSetup horizontalDpi="300" verticalDpi="300" orientation="portrait" paperSize="9" scale="90" r:id="rId3"/>
  <headerFooter alignWithMargins="0">
    <oddHeader>&amp;L&amp;G
Fußballkreis Heidelberg
-Kreisjugendaussschuss-&amp;C&amp;"Arial,Fett"&amp;14&amp;ESchulfußballturnier 
Spielplan
&amp;RHD-Pfaffengrund
20.06.2008</oddHeader>
    <oddFooter>&amp;CSeite &amp;P von &amp;N</oddFooter>
  </headerFooter>
  <rowBreaks count="2" manualBreakCount="2">
    <brk id="56" max="10" man="1"/>
    <brk id="102" max="10" man="1"/>
  </rowBreaks>
  <ignoredErrors>
    <ignoredError sqref="F44 H55" formula="1"/>
  </ignoredErrors>
  <legacyDrawing r:id="rId1"/>
  <legacyDrawingHF r:id="rId2"/>
</worksheet>
</file>

<file path=xl/worksheets/sheet6.xml><?xml version="1.0" encoding="utf-8"?>
<worksheet xmlns="http://schemas.openxmlformats.org/spreadsheetml/2006/main" xmlns:r="http://schemas.openxmlformats.org/officeDocument/2006/relationships">
  <sheetPr codeName="Tabelle4"/>
  <dimension ref="A1:AA57"/>
  <sheetViews>
    <sheetView zoomScale="50" zoomScaleNormal="50" zoomScalePageLayoutView="0" workbookViewId="0" topLeftCell="A1">
      <selection activeCell="AA27" sqref="AA27"/>
    </sheetView>
  </sheetViews>
  <sheetFormatPr defaultColWidth="11.421875" defaultRowHeight="12.75"/>
  <cols>
    <col min="1" max="1" width="5.140625" style="9" customWidth="1"/>
    <col min="2" max="2" width="25.57421875" style="10" customWidth="1"/>
    <col min="3" max="3" width="2.28125" style="10" customWidth="1"/>
    <col min="4" max="4" width="26.4218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8.57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40</v>
      </c>
      <c r="B2" s="15" t="s">
        <v>41</v>
      </c>
      <c r="C2" s="15"/>
      <c r="D2" s="15" t="s">
        <v>41</v>
      </c>
      <c r="E2" s="151" t="s">
        <v>13</v>
      </c>
      <c r="F2" s="151"/>
      <c r="G2" s="151"/>
      <c r="H2" s="79" t="s">
        <v>42</v>
      </c>
      <c r="I2" s="79" t="s">
        <v>43</v>
      </c>
      <c r="J2" s="16"/>
      <c r="K2" s="17" t="s">
        <v>0</v>
      </c>
      <c r="L2" s="17" t="s">
        <v>44</v>
      </c>
      <c r="M2" s="17" t="s">
        <v>1</v>
      </c>
      <c r="N2" s="152" t="s">
        <v>2</v>
      </c>
      <c r="O2" s="152"/>
      <c r="P2" s="152"/>
      <c r="Q2" s="17" t="s">
        <v>45</v>
      </c>
      <c r="R2" s="16"/>
      <c r="S2" s="11" t="s">
        <v>46</v>
      </c>
      <c r="T2" s="11" t="s">
        <v>47</v>
      </c>
      <c r="U2" s="11" t="s">
        <v>48</v>
      </c>
      <c r="V2" s="11" t="s">
        <v>49</v>
      </c>
      <c r="W2" s="12" t="s">
        <v>50</v>
      </c>
      <c r="X2" s="12" t="s">
        <v>51</v>
      </c>
      <c r="Y2" s="12" t="s">
        <v>57</v>
      </c>
      <c r="Z2" s="12" t="s">
        <v>58</v>
      </c>
      <c r="AA2" s="12" t="s">
        <v>60</v>
      </c>
    </row>
    <row r="3" spans="1:27" ht="12.75">
      <c r="A3" s="18">
        <f>Spielplan!$B24</f>
        <v>1</v>
      </c>
      <c r="B3" s="18" t="str">
        <f>Spielplan!$F24</f>
        <v>Landhausschule HD 1</v>
      </c>
      <c r="C3" s="19" t="s">
        <v>16</v>
      </c>
      <c r="D3" s="20" t="str">
        <f>Spielplan!$H24</f>
        <v>GS Emmertsgrund</v>
      </c>
      <c r="E3" s="15">
        <f>IF(Spielplan!$I24="","",Spielplan!$I24)</f>
      </c>
      <c r="F3" s="15" t="s">
        <v>17</v>
      </c>
      <c r="G3" s="15">
        <f>IF(Spielplan!$K24="","",Spielplan!$K24)</f>
      </c>
      <c r="H3" s="80">
        <f aca="true" t="shared" si="0" ref="H3:H22">IF(OR($E3="",$G3=""),"",IF(E3&gt;G3,3,IF(E3=G3,1,0)))</f>
      </c>
      <c r="I3" s="80">
        <f aca="true" t="shared" si="1" ref="I3:I22">IF(OR($E3="",$G3=""),"",IF(G3&gt;E3,3,IF(E3=G3,1,0)))</f>
      </c>
      <c r="K3" s="78" t="str">
        <f>Vorgaben!A2</f>
        <v>Landhausschule HD 1</v>
      </c>
      <c r="L3" s="19">
        <f>SUM(S3:V3)</f>
        <v>0</v>
      </c>
      <c r="M3" s="19">
        <f>SUM(H3,I11,H23,I35)</f>
        <v>0</v>
      </c>
      <c r="N3" s="15">
        <f>SUM(E3,G11,E23,G35)</f>
        <v>0</v>
      </c>
      <c r="O3" s="15" t="s">
        <v>17</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c r="AA3" s="11">
        <f>SUM(L31:L36)/2</f>
        <v>0</v>
      </c>
    </row>
    <row r="4" spans="1:22" ht="12.75">
      <c r="A4" s="18">
        <f>Spielplan!$B26</f>
        <v>2</v>
      </c>
      <c r="B4" s="18" t="str">
        <f>Spielplan!$F26</f>
        <v>Landhausschule HD 2</v>
      </c>
      <c r="C4" s="19" t="s">
        <v>16</v>
      </c>
      <c r="D4" s="20" t="str">
        <f>Spielplan!$H26</f>
        <v>Schlierbach GS 1</v>
      </c>
      <c r="E4" s="15">
        <f>IF(Spielplan!$I26="","",Spielplan!$I26)</f>
      </c>
      <c r="F4" s="15" t="s">
        <v>17</v>
      </c>
      <c r="G4" s="15">
        <f>IF(Spielplan!$K26="","",Spielplan!$K26)</f>
      </c>
      <c r="H4" s="80">
        <f t="shared" si="0"/>
      </c>
      <c r="I4" s="80">
        <f t="shared" si="1"/>
      </c>
      <c r="K4" s="78" t="str">
        <f>Vorgaben!A3</f>
        <v>GS Emmertsgrund</v>
      </c>
      <c r="L4" s="19">
        <f>SUM(S4:V4)</f>
        <v>0</v>
      </c>
      <c r="M4" s="19">
        <f>SUM(I3,I15,H27,H39)</f>
        <v>0</v>
      </c>
      <c r="N4" s="15">
        <f>SUM(G3,G15,E27,E39)</f>
        <v>0</v>
      </c>
      <c r="O4" s="15" t="s">
        <v>17</v>
      </c>
      <c r="P4" s="15">
        <f>SUM(E3,E15,G27,G39)</f>
        <v>0</v>
      </c>
      <c r="Q4" s="15">
        <f>N4-P4</f>
        <v>0</v>
      </c>
      <c r="R4" s="21"/>
      <c r="S4" s="11">
        <f>IF(OR(E3="",G3=""),0,1)</f>
        <v>0</v>
      </c>
      <c r="T4" s="11">
        <f>IF(OR(E15="",G15=""),0,1)</f>
        <v>0</v>
      </c>
      <c r="U4" s="11">
        <f>IF(OR(E27="",G27=""),0,1)</f>
        <v>0</v>
      </c>
      <c r="V4" s="11">
        <f>IF(OR(E39="",G39=""),0,1)</f>
        <v>0</v>
      </c>
    </row>
    <row r="5" spans="1:22" ht="12.75">
      <c r="A5" s="18">
        <f>Spielplan!$B28</f>
        <v>3</v>
      </c>
      <c r="B5" s="18" t="str">
        <f>Spielplan!$F28</f>
        <v>Landhausschule HD 3</v>
      </c>
      <c r="C5" s="19" t="s">
        <v>16</v>
      </c>
      <c r="D5" s="20" t="str">
        <f>Spielplan!$H28</f>
        <v>Mönchsbergschule Rot 1</v>
      </c>
      <c r="E5" s="15">
        <f>IF(Spielplan!$I28="","",Spielplan!$I28)</f>
      </c>
      <c r="F5" s="15" t="s">
        <v>17</v>
      </c>
      <c r="G5" s="15">
        <f>IF(Spielplan!$K28="","",Spielplan!$K28)</f>
      </c>
      <c r="H5" s="80">
        <f t="shared" si="0"/>
      </c>
      <c r="I5" s="80">
        <f t="shared" si="1"/>
      </c>
      <c r="K5" s="78" t="str">
        <f>Vorgaben!A4</f>
        <v>Schlierbach GS 2</v>
      </c>
      <c r="L5" s="19">
        <f>SUM(S5:V5)</f>
        <v>0</v>
      </c>
      <c r="M5" s="19">
        <f>SUM(H7,H15,I23,I31)</f>
        <v>0</v>
      </c>
      <c r="N5" s="15">
        <f>SUM(E7,E15,G23,G31)</f>
        <v>0</v>
      </c>
      <c r="O5" s="15" t="s">
        <v>17</v>
      </c>
      <c r="P5" s="15">
        <f>SUM(G7,G15,E23,E31)</f>
        <v>0</v>
      </c>
      <c r="Q5" s="15">
        <f>N5-P5</f>
        <v>0</v>
      </c>
      <c r="R5" s="21"/>
      <c r="S5" s="11">
        <f>IF(OR(E7="",G7=""),0,1)</f>
        <v>0</v>
      </c>
      <c r="T5" s="11">
        <f>IF(OR(E15="",G15=""),0,1)</f>
        <v>0</v>
      </c>
      <c r="U5" s="11">
        <f>IF(OR(E23="",G23=""),0,1)</f>
        <v>0</v>
      </c>
      <c r="V5" s="11">
        <f>IF(OR(E31="",G31=""),0,1)</f>
        <v>0</v>
      </c>
    </row>
    <row r="6" spans="1:22" ht="12.75">
      <c r="A6" s="18">
        <f>Spielplan!$B30</f>
        <v>4</v>
      </c>
      <c r="B6" s="18" t="str">
        <f>Spielplan!$F30</f>
        <v>Landhausschule HD 4</v>
      </c>
      <c r="C6" s="19" t="s">
        <v>16</v>
      </c>
      <c r="D6" s="20" t="str">
        <f>Spielplan!$H30</f>
        <v>Mönchsbergschule Rot 2</v>
      </c>
      <c r="E6" s="15">
        <f>IF(Spielplan!$I30="","",Spielplan!$I30)</f>
      </c>
      <c r="F6" s="15" t="s">
        <v>17</v>
      </c>
      <c r="G6" s="15">
        <f>IF(Spielplan!$K30="","",Spielplan!$K30)</f>
      </c>
      <c r="H6" s="80">
        <f t="shared" si="0"/>
      </c>
      <c r="I6" s="80">
        <f t="shared" si="1"/>
      </c>
      <c r="K6" s="78" t="str">
        <f>Vorgaben!A5</f>
        <v>Merianschule Wiesloch 1</v>
      </c>
      <c r="L6" s="19">
        <f>SUM(S6:V6)</f>
        <v>0</v>
      </c>
      <c r="M6" s="19">
        <f>SUM(I7,H19,H35,I27)</f>
        <v>0</v>
      </c>
      <c r="N6" s="15">
        <f>SUM(G7,E19,G27,E35)</f>
        <v>0</v>
      </c>
      <c r="O6" s="15" t="s">
        <v>17</v>
      </c>
      <c r="P6" s="15">
        <f>SUM(E7,G19,E27,G35)</f>
        <v>0</v>
      </c>
      <c r="Q6" s="15">
        <f>N6-P6</f>
        <v>0</v>
      </c>
      <c r="R6" s="21"/>
      <c r="S6" s="11">
        <f>IF(OR(E7="",G7=""),0,1)</f>
        <v>0</v>
      </c>
      <c r="T6" s="11">
        <f>IF(OR(E19="",G19=""),0,1)</f>
        <v>0</v>
      </c>
      <c r="U6" s="11">
        <f>IF(OR(E27="",G27=""),0,1)</f>
        <v>0</v>
      </c>
      <c r="V6" s="11">
        <f>IF(OR(E35="",G35=""),0,1)</f>
        <v>0</v>
      </c>
    </row>
    <row r="7" spans="1:22" ht="12.75">
      <c r="A7" s="18">
        <f>Spielplan!$B25</f>
        <v>7</v>
      </c>
      <c r="B7" s="18" t="str">
        <f>Spielplan!$F25</f>
        <v>Schlierbach GS 2</v>
      </c>
      <c r="C7" s="19" t="s">
        <v>16</v>
      </c>
      <c r="D7" s="20" t="str">
        <f>Spielplan!$H25</f>
        <v>Merianschule Wiesloch 1</v>
      </c>
      <c r="E7" s="15">
        <f>IF(Spielplan!$I25="","",Spielplan!$I25)</f>
      </c>
      <c r="F7" s="15" t="s">
        <v>17</v>
      </c>
      <c r="G7" s="15">
        <f>IF(Spielplan!$K25="","",Spielplan!$K25)</f>
      </c>
      <c r="H7" s="80">
        <f t="shared" si="0"/>
      </c>
      <c r="I7" s="80">
        <f t="shared" si="1"/>
      </c>
      <c r="K7" s="78" t="str">
        <f>Vorgaben!A6</f>
        <v>Brunnenschule Waibstadt 2</v>
      </c>
      <c r="L7" s="19">
        <f>SUM(S7:V7)</f>
        <v>0</v>
      </c>
      <c r="M7" s="19">
        <f>SUM(H11,I19,H31,I39)</f>
        <v>0</v>
      </c>
      <c r="N7" s="15">
        <f>SUM(E11,G19,E31,G39)</f>
        <v>0</v>
      </c>
      <c r="O7" s="15" t="s">
        <v>17</v>
      </c>
      <c r="P7" s="15">
        <f>SUM(G11,E19,G31,E39)</f>
        <v>0</v>
      </c>
      <c r="Q7" s="15">
        <f>N7-P7</f>
        <v>0</v>
      </c>
      <c r="R7" s="21"/>
      <c r="S7" s="11">
        <f>IF(OR(E11="",G11=""),0,1)</f>
        <v>0</v>
      </c>
      <c r="T7" s="11">
        <f>IF(OR(E19="",G19=""),0,1)</f>
        <v>0</v>
      </c>
      <c r="U7" s="11">
        <f>IF(OR(E31="",G31=""),0,1)</f>
        <v>0</v>
      </c>
      <c r="V7" s="11">
        <f>IF(OR(E39="",G39=""),0,1)</f>
        <v>0</v>
      </c>
    </row>
    <row r="8" spans="1:24" ht="12.75">
      <c r="A8" s="18">
        <f>Spielplan!$B27</f>
        <v>8</v>
      </c>
      <c r="B8" s="18" t="str">
        <f>Spielplan!$F27</f>
        <v>Merianschule Wiesloch 2</v>
      </c>
      <c r="C8" s="19" t="s">
        <v>16</v>
      </c>
      <c r="D8" s="20" t="str">
        <f>Spielplan!$H27</f>
        <v>GS Gauangelloch</v>
      </c>
      <c r="E8" s="15">
        <f>IF(Spielplan!$I27="","",Spielplan!$I27)</f>
      </c>
      <c r="F8" s="15" t="s">
        <v>17</v>
      </c>
      <c r="G8" s="15">
        <f>IF(Spielplan!$K27="","",Spielplan!$K27)</f>
      </c>
      <c r="H8" s="80">
        <f t="shared" si="0"/>
      </c>
      <c r="I8" s="80">
        <f t="shared" si="1"/>
      </c>
      <c r="K8" s="151" t="s">
        <v>6</v>
      </c>
      <c r="L8" s="151" t="s">
        <v>44</v>
      </c>
      <c r="M8" s="151" t="s">
        <v>1</v>
      </c>
      <c r="N8" s="151" t="s">
        <v>2</v>
      </c>
      <c r="O8" s="151"/>
      <c r="P8" s="151"/>
      <c r="Q8" s="151" t="s">
        <v>45</v>
      </c>
      <c r="W8" s="22"/>
      <c r="X8" s="22"/>
    </row>
    <row r="9" spans="1:24" ht="12.75">
      <c r="A9" s="18">
        <f>Spielplan!$B29</f>
        <v>9</v>
      </c>
      <c r="B9" s="18" t="str">
        <f>Spielplan!$F29</f>
        <v>GS Altenbach</v>
      </c>
      <c r="C9" s="19" t="s">
        <v>16</v>
      </c>
      <c r="D9" s="20" t="str">
        <f>Spielplan!$H29</f>
        <v>GS Heiligkreuzsteinach 2</v>
      </c>
      <c r="E9" s="15">
        <f>IF(Spielplan!$I29="","",Spielplan!$I29)</f>
      </c>
      <c r="F9" s="15" t="s">
        <v>17</v>
      </c>
      <c r="G9" s="15">
        <f>IF(Spielplan!$K29="","",Spielplan!$K29)</f>
      </c>
      <c r="H9" s="80">
        <f t="shared" si="0"/>
      </c>
      <c r="I9" s="80">
        <f t="shared" si="1"/>
      </c>
      <c r="K9" s="151"/>
      <c r="L9" s="151"/>
      <c r="M9" s="151"/>
      <c r="N9" s="151"/>
      <c r="O9" s="151"/>
      <c r="P9" s="151"/>
      <c r="Q9" s="151"/>
      <c r="W9" s="22"/>
      <c r="X9" s="22"/>
    </row>
    <row r="10" spans="1:24" ht="12.75">
      <c r="A10" s="18">
        <f>Spielplan!$B31</f>
        <v>10</v>
      </c>
      <c r="B10" s="18" t="str">
        <f>Spielplan!$F31</f>
        <v>Häusel GS Zuzenhausen</v>
      </c>
      <c r="C10" s="19" t="s">
        <v>16</v>
      </c>
      <c r="D10" s="20" t="str">
        <f>Spielplan!$H31</f>
        <v>GS Heiligkreuzsteinach 1</v>
      </c>
      <c r="E10" s="15">
        <f>IF(Spielplan!$I31="","",Spielplan!$I31)</f>
      </c>
      <c r="F10" s="15" t="s">
        <v>17</v>
      </c>
      <c r="G10" s="15">
        <f>IF(Spielplan!$K31="","",Spielplan!$K31)</f>
      </c>
      <c r="H10" s="80">
        <f t="shared" si="0"/>
      </c>
      <c r="I10" s="80">
        <f t="shared" si="1"/>
      </c>
      <c r="K10" s="78" t="str">
        <f>Vorgaben!A9</f>
        <v>Landhausschule HD 2</v>
      </c>
      <c r="L10" s="19">
        <f>SUM(S10:V10)</f>
        <v>0</v>
      </c>
      <c r="M10" s="19">
        <f>SUM(I12,H24,I36,H4)</f>
        <v>0</v>
      </c>
      <c r="N10" s="15">
        <f>SUM(E4,G12,E24,G36)</f>
        <v>0</v>
      </c>
      <c r="O10" s="15" t="s">
        <v>17</v>
      </c>
      <c r="P10" s="15">
        <f>SUM(G4,E12,G24,E36)</f>
        <v>0</v>
      </c>
      <c r="Q10" s="15">
        <f>N10-P10</f>
        <v>0</v>
      </c>
      <c r="R10" s="23"/>
      <c r="S10" s="11">
        <f>IF(OR(E4="",G4=""),0,1)</f>
        <v>0</v>
      </c>
      <c r="T10" s="11">
        <f>IF(OR(E12="",G12=""),0,1)</f>
        <v>0</v>
      </c>
      <c r="U10" s="11">
        <f>IF(OR(E24="",G24=""),0,1)</f>
        <v>0</v>
      </c>
      <c r="V10" s="11">
        <f>IF(OR(E36="",G36=""),0,1)</f>
        <v>0</v>
      </c>
      <c r="W10" s="24"/>
      <c r="X10" s="24"/>
    </row>
    <row r="11" spans="1:24" ht="12.75">
      <c r="A11" s="18">
        <f>Spielplan!$B36</f>
        <v>12</v>
      </c>
      <c r="B11" s="18" t="str">
        <f>Spielplan!$F36</f>
        <v>Brunnenschule Waibstadt 2</v>
      </c>
      <c r="C11" s="19" t="s">
        <v>16</v>
      </c>
      <c r="D11" s="20" t="str">
        <f>Spielplan!$H36</f>
        <v>Landhausschule HD 1</v>
      </c>
      <c r="E11" s="15">
        <f>IF(Spielplan!$I36="","",Spielplan!$I36)</f>
      </c>
      <c r="F11" s="15" t="s">
        <v>17</v>
      </c>
      <c r="G11" s="15">
        <f>IF(Spielplan!$K36="","",Spielplan!$K36)</f>
      </c>
      <c r="H11" s="80">
        <f t="shared" si="0"/>
      </c>
      <c r="I11" s="80">
        <f t="shared" si="1"/>
      </c>
      <c r="J11" s="25"/>
      <c r="K11" s="78" t="str">
        <f>Vorgaben!A10</f>
        <v>Schlierbach GS 1</v>
      </c>
      <c r="L11" s="19">
        <f>SUM(S11:V11)</f>
        <v>0</v>
      </c>
      <c r="M11" s="19">
        <f>SUM(I4,I16,H28,H40)</f>
        <v>0</v>
      </c>
      <c r="N11" s="15">
        <f>SUM(G4,G16,E28,E40)</f>
        <v>0</v>
      </c>
      <c r="O11" s="15" t="s">
        <v>17</v>
      </c>
      <c r="P11" s="15">
        <f>SUM(E4,E16,G28,G40)</f>
        <v>0</v>
      </c>
      <c r="Q11" s="15">
        <f>N11-P11</f>
        <v>0</v>
      </c>
      <c r="R11" s="25"/>
      <c r="S11" s="11">
        <f>IF(OR(E4="",G4=""),0,1)</f>
        <v>0</v>
      </c>
      <c r="T11" s="11">
        <f>IF(OR(E16="",G16=""),0,1)</f>
        <v>0</v>
      </c>
      <c r="U11" s="11">
        <f>IF(OR(E28="",G28=""),0,1)</f>
        <v>0</v>
      </c>
      <c r="V11" s="11">
        <f>IF(OR(E40="",G40=""),0,1)</f>
        <v>0</v>
      </c>
      <c r="W11" s="25"/>
      <c r="X11" s="25"/>
    </row>
    <row r="12" spans="1:22" ht="12.75">
      <c r="A12" s="18">
        <f>Spielplan!$B37</f>
        <v>13</v>
      </c>
      <c r="B12" s="18" t="str">
        <f>Spielplan!$F37</f>
        <v>Brunnenschule Waibstadt 1</v>
      </c>
      <c r="C12" s="19" t="s">
        <v>16</v>
      </c>
      <c r="D12" s="20" t="str">
        <f>Spielplan!$H37</f>
        <v>Landhausschule HD 2</v>
      </c>
      <c r="E12" s="15">
        <f>IF(Spielplan!$I37="","",Spielplan!$I37)</f>
      </c>
      <c r="F12" s="15" t="s">
        <v>17</v>
      </c>
      <c r="G12" s="15">
        <f>IF(Spielplan!$K37="","",Spielplan!$K37)</f>
      </c>
      <c r="H12" s="80">
        <f t="shared" si="0"/>
      </c>
      <c r="I12" s="80">
        <f t="shared" si="1"/>
      </c>
      <c r="K12" s="78" t="str">
        <f>Vorgaben!A11</f>
        <v>Merianschule Wiesloch 2</v>
      </c>
      <c r="L12" s="19">
        <f>SUM(S12:V12)</f>
        <v>0</v>
      </c>
      <c r="M12" s="19">
        <f>SUM(H8,H16,I24,I32)</f>
        <v>0</v>
      </c>
      <c r="N12" s="15">
        <f>SUM(E8,E16,G24,G32)</f>
        <v>0</v>
      </c>
      <c r="O12" s="15" t="s">
        <v>17</v>
      </c>
      <c r="P12" s="15">
        <f>SUM(G8,G16,E24,E32)</f>
        <v>0</v>
      </c>
      <c r="Q12" s="15">
        <f>N12-P12</f>
        <v>0</v>
      </c>
      <c r="S12" s="11">
        <f>IF(OR(E8="",G8=""),0,1)</f>
        <v>0</v>
      </c>
      <c r="T12" s="11">
        <f>IF(OR(E16="",G16=""),0,1)</f>
        <v>0</v>
      </c>
      <c r="U12" s="11">
        <f>IF(OR(E24="",G24=""),0,1)</f>
        <v>0</v>
      </c>
      <c r="V12" s="11">
        <f>IF(OR(E32="",G32=""),0,1)</f>
        <v>0</v>
      </c>
    </row>
    <row r="13" spans="1:22" ht="12.75">
      <c r="A13" s="18">
        <f>Spielplan!$B40</f>
        <v>14</v>
      </c>
      <c r="B13" s="18" t="str">
        <f>Spielplan!$F40</f>
        <v>GS Dilsberg</v>
      </c>
      <c r="C13" s="19" t="s">
        <v>16</v>
      </c>
      <c r="D13" s="20" t="str">
        <f>Spielplan!$H40</f>
        <v>Landhausschule HD 3</v>
      </c>
      <c r="E13" s="15">
        <f>IF(Spielplan!$I40="","",Spielplan!$I40)</f>
      </c>
      <c r="F13" s="15" t="s">
        <v>17</v>
      </c>
      <c r="G13" s="15">
        <f>IF(Spielplan!$K40="","",Spielplan!$K40)</f>
      </c>
      <c r="H13" s="80">
        <f t="shared" si="0"/>
      </c>
      <c r="I13" s="80">
        <f t="shared" si="1"/>
      </c>
      <c r="K13" s="78" t="str">
        <f>Vorgaben!A12</f>
        <v>GS Gauangelloch</v>
      </c>
      <c r="L13" s="19">
        <f>SUM(S13:V13)</f>
        <v>0</v>
      </c>
      <c r="M13" s="19">
        <f>SUM(I8,H20,I28,H36)</f>
        <v>0</v>
      </c>
      <c r="N13" s="15">
        <f>SUM(G8,E20,G28,E36)</f>
        <v>0</v>
      </c>
      <c r="O13" s="15" t="s">
        <v>17</v>
      </c>
      <c r="P13" s="15">
        <f>SUM(E8,G20,E28,G36)</f>
        <v>0</v>
      </c>
      <c r="Q13" s="15">
        <f>N13-P13</f>
        <v>0</v>
      </c>
      <c r="S13" s="11">
        <f>IF(OR(E8="",G8=""),0,1)</f>
        <v>0</v>
      </c>
      <c r="T13" s="11">
        <f>IF(OR(E20="",G20=""),0,1)</f>
        <v>0</v>
      </c>
      <c r="U13" s="11">
        <f>IF(OR(E28="",G28=""),0,1)</f>
        <v>0</v>
      </c>
      <c r="V13" s="11">
        <f>IF(OR(E36="",G36=""),0,1)</f>
        <v>0</v>
      </c>
    </row>
    <row r="14" spans="1:22" ht="15.75" customHeight="1">
      <c r="A14" s="18">
        <f>Spielplan!$B42</f>
        <v>15</v>
      </c>
      <c r="B14" s="18" t="str">
        <f>Spielplan!$F42</f>
        <v>Brunnenschule Waibstadt 2</v>
      </c>
      <c r="C14" s="19" t="s">
        <v>16</v>
      </c>
      <c r="D14" s="20" t="str">
        <f>Spielplan!$H42</f>
        <v>Landhausschule HD 4</v>
      </c>
      <c r="E14" s="15">
        <f>IF(Spielplan!$I42="","",Spielplan!$I42)</f>
      </c>
      <c r="F14" s="15" t="s">
        <v>17</v>
      </c>
      <c r="G14" s="15">
        <f>IF(Spielplan!$K42="","",Spielplan!$K42)</f>
      </c>
      <c r="H14" s="80">
        <f t="shared" si="0"/>
      </c>
      <c r="I14" s="80">
        <f t="shared" si="1"/>
      </c>
      <c r="K14" s="78" t="str">
        <f>Vorgaben!A13</f>
        <v>Brunnenschule Waibstadt 1</v>
      </c>
      <c r="L14" s="19">
        <f>SUM(S14:V14)</f>
        <v>0</v>
      </c>
      <c r="M14" s="19">
        <f>SUM(H12,I20,H32,I40)</f>
        <v>0</v>
      </c>
      <c r="N14" s="15">
        <f>SUM(E12,G20,E32,G40)</f>
        <v>0</v>
      </c>
      <c r="O14" s="15" t="s">
        <v>17</v>
      </c>
      <c r="P14" s="15">
        <f>SUM(G12,E20,G32,E40)</f>
        <v>0</v>
      </c>
      <c r="Q14" s="15">
        <f>N14-P14</f>
        <v>0</v>
      </c>
      <c r="S14" s="11">
        <f>IF(OR(E12="",G12=""),0,1)</f>
        <v>0</v>
      </c>
      <c r="T14" s="11">
        <f>IF(OR(E20="",G20=""),0,1)</f>
        <v>0</v>
      </c>
      <c r="U14" s="11">
        <f>IF(OR(E32="",G32=""),0,1)</f>
        <v>0</v>
      </c>
      <c r="V14" s="11">
        <f>IF(OR(E40="",G40=""),0,1)</f>
        <v>0</v>
      </c>
    </row>
    <row r="15" spans="1:24" ht="15.75" customHeight="1">
      <c r="A15" s="18">
        <f>Spielplan!$B35</f>
        <v>16</v>
      </c>
      <c r="B15" s="18" t="str">
        <f>Spielplan!$F35</f>
        <v>Schlierbach GS 2</v>
      </c>
      <c r="C15" s="19" t="s">
        <v>16</v>
      </c>
      <c r="D15" s="20" t="str">
        <f>Spielplan!$H35</f>
        <v>GS Emmertsgrund</v>
      </c>
      <c r="E15" s="15">
        <f>IF(Spielplan!$I35="","",Spielplan!$I35)</f>
      </c>
      <c r="F15" s="15" t="s">
        <v>17</v>
      </c>
      <c r="G15" s="15">
        <f>IF(Spielplan!$K35="","",Spielplan!$K35)</f>
      </c>
      <c r="H15" s="80">
        <f t="shared" si="0"/>
      </c>
      <c r="I15" s="80">
        <f t="shared" si="1"/>
      </c>
      <c r="K15" s="151" t="s">
        <v>3</v>
      </c>
      <c r="L15" s="151" t="s">
        <v>44</v>
      </c>
      <c r="M15" s="151" t="s">
        <v>1</v>
      </c>
      <c r="N15" s="151" t="s">
        <v>2</v>
      </c>
      <c r="O15" s="151"/>
      <c r="P15" s="151"/>
      <c r="Q15" s="151" t="s">
        <v>45</v>
      </c>
      <c r="W15" s="22"/>
      <c r="X15" s="22"/>
    </row>
    <row r="16" spans="1:24" ht="15.75" customHeight="1">
      <c r="A16" s="18">
        <f>Spielplan!$B38</f>
        <v>19</v>
      </c>
      <c r="B16" s="18" t="str">
        <f>Spielplan!$F38</f>
        <v>Merianschule Wiesloch 2</v>
      </c>
      <c r="C16" s="19" t="s">
        <v>16</v>
      </c>
      <c r="D16" s="20" t="str">
        <f>Spielplan!$H38</f>
        <v>Schlierbach GS 1</v>
      </c>
      <c r="E16" s="15">
        <f>IF(Spielplan!$I38="","",Spielplan!$I38)</f>
      </c>
      <c r="F16" s="15" t="s">
        <v>17</v>
      </c>
      <c r="G16" s="15">
        <f>IF(Spielplan!$K38="","",Spielplan!$K38)</f>
      </c>
      <c r="H16" s="80">
        <f t="shared" si="0"/>
      </c>
      <c r="I16" s="80">
        <f t="shared" si="1"/>
      </c>
      <c r="K16" s="151"/>
      <c r="L16" s="151"/>
      <c r="M16" s="151"/>
      <c r="N16" s="151"/>
      <c r="O16" s="151"/>
      <c r="P16" s="151"/>
      <c r="Q16" s="151"/>
      <c r="W16" s="22"/>
      <c r="X16" s="22"/>
    </row>
    <row r="17" spans="1:24" ht="15.75" customHeight="1">
      <c r="A17" s="18">
        <f>Spielplan!$B39</f>
        <v>20</v>
      </c>
      <c r="B17" s="18" t="str">
        <f>Spielplan!$F39</f>
        <v>GS Altenbach</v>
      </c>
      <c r="C17" s="19" t="s">
        <v>16</v>
      </c>
      <c r="D17" s="20" t="str">
        <f>Spielplan!$H39</f>
        <v>Mönchsbergschule Rot 1</v>
      </c>
      <c r="E17" s="15">
        <f>IF(Spielplan!$I39="","",Spielplan!$I39)</f>
      </c>
      <c r="F17" s="15" t="s">
        <v>17</v>
      </c>
      <c r="G17" s="15">
        <f>IF(Spielplan!$K39="","",Spielplan!$K39)</f>
      </c>
      <c r="H17" s="80">
        <f t="shared" si="0"/>
      </c>
      <c r="I17" s="80">
        <f t="shared" si="1"/>
      </c>
      <c r="K17" s="3" t="str">
        <f>Vorgaben!B2</f>
        <v>Landhausschule HD 3</v>
      </c>
      <c r="L17" s="19">
        <f>SUM(S17:V17)</f>
        <v>0</v>
      </c>
      <c r="M17" s="19">
        <f>SUM(H5,I13,H25,I37)</f>
        <v>0</v>
      </c>
      <c r="N17" s="15">
        <f>SUM(E5,G13,E25,G37)</f>
        <v>0</v>
      </c>
      <c r="O17" s="15" t="s">
        <v>17</v>
      </c>
      <c r="P17" s="15">
        <f>SUM(G5,E13,G25,E37)</f>
        <v>0</v>
      </c>
      <c r="Q17" s="15">
        <f>N17-P17</f>
        <v>0</v>
      </c>
      <c r="R17" s="23"/>
      <c r="S17" s="11">
        <f>IF(OR(E5="",G5=""),0,1)</f>
        <v>0</v>
      </c>
      <c r="T17" s="11">
        <f>IF(OR(E13="",G13=""),0,1)</f>
        <v>0</v>
      </c>
      <c r="U17" s="11">
        <f>IF(OR(E25="",G25=""),0,1)</f>
        <v>0</v>
      </c>
      <c r="V17" s="11">
        <f>IF(OR(E37="",G37=""),0,1)</f>
        <v>0</v>
      </c>
      <c r="W17" s="24"/>
      <c r="X17" s="24"/>
    </row>
    <row r="18" spans="1:24" ht="12.75">
      <c r="A18" s="18">
        <f>Spielplan!$B41</f>
        <v>22</v>
      </c>
      <c r="B18" s="18" t="str">
        <f>Spielplan!$F41</f>
        <v>Häusel GS Zuzenhausen</v>
      </c>
      <c r="C18" s="19" t="s">
        <v>16</v>
      </c>
      <c r="D18" s="20" t="str">
        <f>Spielplan!$H41</f>
        <v>Mönchsbergschule Rot 2</v>
      </c>
      <c r="E18" s="15">
        <f>IF(Spielplan!$I41="","",Spielplan!$I41)</f>
      </c>
      <c r="F18" s="15" t="s">
        <v>17</v>
      </c>
      <c r="G18" s="15">
        <f>IF(Spielplan!$K41="","",Spielplan!$K41)</f>
      </c>
      <c r="H18" s="80">
        <f t="shared" si="0"/>
      </c>
      <c r="I18" s="80">
        <f t="shared" si="1"/>
      </c>
      <c r="K18" s="78" t="str">
        <f>Vorgaben!B3</f>
        <v>Mönchsbergschule Rot 1</v>
      </c>
      <c r="L18" s="19">
        <f>SUM(S18:V18)</f>
        <v>0</v>
      </c>
      <c r="M18" s="19">
        <f>SUM(I5,I17,H29,H41)</f>
        <v>0</v>
      </c>
      <c r="N18" s="15">
        <f>SUM(G5,G17,E29,E41)</f>
        <v>0</v>
      </c>
      <c r="O18" s="15" t="s">
        <v>17</v>
      </c>
      <c r="P18" s="15">
        <f>SUM(E5,E17,G29,G41)</f>
        <v>0</v>
      </c>
      <c r="Q18" s="15">
        <f>N18-P18</f>
        <v>0</v>
      </c>
      <c r="R18" s="25"/>
      <c r="S18" s="11">
        <f>IF(OR(E5="",G5=""),0,1)</f>
        <v>0</v>
      </c>
      <c r="T18" s="11">
        <f>IF(OR(E17="",G17=""),0,1)</f>
        <v>0</v>
      </c>
      <c r="U18" s="11">
        <f>IF(OR(E29="",G29=""),0,1)</f>
        <v>0</v>
      </c>
      <c r="V18" s="11">
        <f>IF(OR(E41="",G41=""),0,1)</f>
        <v>0</v>
      </c>
      <c r="W18" s="25"/>
      <c r="X18" s="25"/>
    </row>
    <row r="19" spans="1:22" ht="12.75">
      <c r="A19" s="18">
        <f>Spielplan!$B46</f>
        <v>23</v>
      </c>
      <c r="B19" s="18" t="str">
        <f>Spielplan!$F46</f>
        <v>Merianschule Wiesloch 1</v>
      </c>
      <c r="C19" s="19" t="s">
        <v>16</v>
      </c>
      <c r="D19" s="20" t="str">
        <f>Spielplan!$H46</f>
        <v>Brunnenschule Waibstadt 2</v>
      </c>
      <c r="E19" s="15">
        <f>IF(Spielplan!$I46="","",Spielplan!$I46)</f>
      </c>
      <c r="F19" s="15" t="s">
        <v>17</v>
      </c>
      <c r="G19" s="15">
        <f>IF(Spielplan!$K46="","",Spielplan!$K46)</f>
      </c>
      <c r="H19" s="80">
        <f t="shared" si="0"/>
      </c>
      <c r="I19" s="80">
        <f t="shared" si="1"/>
      </c>
      <c r="K19" s="78" t="str">
        <f>Vorgaben!B4</f>
        <v>GS Altenbach</v>
      </c>
      <c r="L19" s="19">
        <f>SUM(S19:V19)</f>
        <v>0</v>
      </c>
      <c r="M19" s="19">
        <f>SUM(H9,H17,I25,I33)</f>
        <v>0</v>
      </c>
      <c r="N19" s="15">
        <f>SUM(E9,E17,G25,G33)</f>
        <v>0</v>
      </c>
      <c r="O19" s="15" t="s">
        <v>17</v>
      </c>
      <c r="P19" s="15">
        <f>SUM(G9,G17,E25,E33)</f>
        <v>0</v>
      </c>
      <c r="Q19" s="15">
        <f>N19-P19</f>
        <v>0</v>
      </c>
      <c r="S19" s="11">
        <f>IF(OR(E9="",G9=""),0,1)</f>
        <v>0</v>
      </c>
      <c r="T19" s="11">
        <f>IF(OR(E17="",G17=""),0,1)</f>
        <v>0</v>
      </c>
      <c r="U19" s="11">
        <f>IF(OR(E25="",G25=""),0,1)</f>
        <v>0</v>
      </c>
      <c r="V19" s="11">
        <f>IF(OR(E33="",G33=""),0,1)</f>
        <v>0</v>
      </c>
    </row>
    <row r="20" spans="1:22" ht="12.75">
      <c r="A20" s="18">
        <f>Spielplan!$B48</f>
        <v>24</v>
      </c>
      <c r="B20" s="18" t="str">
        <f>Spielplan!$F48</f>
        <v>GS Gauangelloch</v>
      </c>
      <c r="C20" s="19" t="s">
        <v>16</v>
      </c>
      <c r="D20" s="20" t="str">
        <f>Spielplan!$H48</f>
        <v>Brunnenschule Waibstadt 1</v>
      </c>
      <c r="E20" s="15">
        <f>IF(Spielplan!$I48="","",Spielplan!$I48)</f>
      </c>
      <c r="F20" s="15" t="s">
        <v>17</v>
      </c>
      <c r="G20" s="15">
        <f>IF(Spielplan!$K48="","",Spielplan!$K48)</f>
      </c>
      <c r="H20" s="80">
        <f t="shared" si="0"/>
      </c>
      <c r="I20" s="80">
        <f t="shared" si="1"/>
      </c>
      <c r="K20" s="78" t="str">
        <f>Vorgaben!B5</f>
        <v>GS Heiligkreuzsteinach 2</v>
      </c>
      <c r="L20" s="19">
        <f>SUM(S20:V20)</f>
        <v>0</v>
      </c>
      <c r="M20" s="19">
        <f>SUM(I9,H21,I29,H37)</f>
        <v>0</v>
      </c>
      <c r="N20" s="15">
        <f>SUM(G9,E21,G29,E37)</f>
        <v>0</v>
      </c>
      <c r="O20" s="15" t="s">
        <v>17</v>
      </c>
      <c r="P20" s="15">
        <f>SUM(E9,G21,E29,G37)</f>
        <v>0</v>
      </c>
      <c r="Q20" s="15">
        <f>N20-P20</f>
        <v>0</v>
      </c>
      <c r="S20" s="11">
        <f>IF(OR(E9="",G9=""),0,1)</f>
        <v>0</v>
      </c>
      <c r="T20" s="11">
        <f>IF(OR(E21="",G21=""),0,1)</f>
        <v>0</v>
      </c>
      <c r="U20" s="11">
        <f>IF(OR(E29="",G29=""),0,1)</f>
        <v>0</v>
      </c>
      <c r="V20" s="11">
        <f>IF(OR(E37="",G37=""),0,1)</f>
        <v>0</v>
      </c>
    </row>
    <row r="21" spans="1:22" ht="12.75">
      <c r="A21" s="18">
        <f>Spielplan!$B50</f>
        <v>25</v>
      </c>
      <c r="B21" s="18" t="str">
        <f>Spielplan!$F50</f>
        <v>GS Heiligkreuzsteinach 2</v>
      </c>
      <c r="C21" s="19" t="s">
        <v>16</v>
      </c>
      <c r="D21" s="20" t="str">
        <f>Spielplan!$H50</f>
        <v>GS Dilsberg</v>
      </c>
      <c r="E21" s="15">
        <f>IF(Spielplan!$I50="","",Spielplan!$I50)</f>
      </c>
      <c r="F21" s="15" t="s">
        <v>17</v>
      </c>
      <c r="G21" s="15">
        <f>IF(Spielplan!$K50="","",Spielplan!$K50)</f>
      </c>
      <c r="H21" s="80">
        <f t="shared" si="0"/>
      </c>
      <c r="I21" s="80">
        <f t="shared" si="1"/>
      </c>
      <c r="K21" s="78" t="str">
        <f>Vorgaben!B6</f>
        <v>GS Dilsberg</v>
      </c>
      <c r="L21" s="19">
        <f>SUM(S21:V21)</f>
        <v>0</v>
      </c>
      <c r="M21" s="19">
        <f>SUM(H13,I21,H33,I41)</f>
        <v>0</v>
      </c>
      <c r="N21" s="15">
        <f>SUM(E13,G21,E33,G41)</f>
        <v>0</v>
      </c>
      <c r="O21" s="15" t="s">
        <v>17</v>
      </c>
      <c r="P21" s="15">
        <f>SUM(G13,E21,G33,E41)</f>
        <v>0</v>
      </c>
      <c r="Q21" s="15">
        <f>N21-P21</f>
        <v>0</v>
      </c>
      <c r="S21" s="11">
        <f>IF(OR(E13="",G13=""),0,1)</f>
        <v>0</v>
      </c>
      <c r="T21" s="11">
        <f>IF(OR(E21="",G21=""),0,1)</f>
        <v>0</v>
      </c>
      <c r="U21" s="11">
        <f>IF(OR(E33="",G33=""),0,1)</f>
        <v>0</v>
      </c>
      <c r="V21" s="11">
        <f>IF(OR(E41="",G41=""),0,1)</f>
        <v>0</v>
      </c>
    </row>
    <row r="22" spans="1:24" ht="12.75">
      <c r="A22" s="18">
        <f>Spielplan!$B52</f>
        <v>26</v>
      </c>
      <c r="B22" s="18" t="str">
        <f>Spielplan!$F52</f>
        <v>GS Heiligkreuzsteinach 1</v>
      </c>
      <c r="C22" s="19" t="s">
        <v>16</v>
      </c>
      <c r="D22" s="20" t="str">
        <f>Spielplan!$H52</f>
        <v>Brunnenschule Waibstadt 2</v>
      </c>
      <c r="E22" s="15">
        <f>IF(Spielplan!$I52="","",Spielplan!$I52)</f>
      </c>
      <c r="F22" s="15" t="s">
        <v>17</v>
      </c>
      <c r="G22" s="15">
        <f>IF(Spielplan!$K52="","",Spielplan!$K52)</f>
      </c>
      <c r="H22" s="80">
        <f t="shared" si="0"/>
      </c>
      <c r="I22" s="80">
        <f t="shared" si="1"/>
      </c>
      <c r="K22" s="151" t="s">
        <v>7</v>
      </c>
      <c r="L22" s="151" t="s">
        <v>44</v>
      </c>
      <c r="M22" s="151" t="s">
        <v>1</v>
      </c>
      <c r="N22" s="151" t="s">
        <v>2</v>
      </c>
      <c r="O22" s="151"/>
      <c r="P22" s="151"/>
      <c r="Q22" s="151" t="s">
        <v>45</v>
      </c>
      <c r="W22" s="22"/>
      <c r="X22" s="22"/>
    </row>
    <row r="23" spans="1:24" ht="12.75">
      <c r="A23" s="18">
        <f>Spielplan!$B47</f>
        <v>30</v>
      </c>
      <c r="B23" s="18" t="str">
        <f>Spielplan!$F47</f>
        <v>Landhausschule HD 1</v>
      </c>
      <c r="C23" s="19" t="s">
        <v>16</v>
      </c>
      <c r="D23" s="20" t="str">
        <f>Spielplan!$H47</f>
        <v>Schlierbach GS 2</v>
      </c>
      <c r="E23" s="15">
        <f>IF(Spielplan!$I47="","",Spielplan!$I47)</f>
      </c>
      <c r="F23" s="15" t="s">
        <v>17</v>
      </c>
      <c r="G23" s="15">
        <f>IF(Spielplan!$K47="","",Spielplan!$K47)</f>
      </c>
      <c r="H23" s="80">
        <f aca="true" t="shared" si="2" ref="H23:H41">IF(OR($E23="",$G23=""),"",IF(E23&gt;G23,3,IF(E23=G23,1,0)))</f>
      </c>
      <c r="I23" s="80">
        <f aca="true" t="shared" si="3" ref="I23:I42">IF(OR($E23="",$G23=""),"",IF(G23&gt;E23,3,IF(E23=G23,1,0)))</f>
      </c>
      <c r="K23" s="151"/>
      <c r="L23" s="151"/>
      <c r="M23" s="151"/>
      <c r="N23" s="151"/>
      <c r="O23" s="151"/>
      <c r="P23" s="151"/>
      <c r="Q23" s="151"/>
      <c r="W23" s="22"/>
      <c r="X23" s="22"/>
    </row>
    <row r="24" spans="1:24" ht="12.75">
      <c r="A24" s="18">
        <f>Spielplan!$B49</f>
        <v>31</v>
      </c>
      <c r="B24" s="18" t="str">
        <f>Spielplan!$F49</f>
        <v>Landhausschule HD 2</v>
      </c>
      <c r="C24" s="19" t="s">
        <v>16</v>
      </c>
      <c r="D24" s="20" t="str">
        <f>Spielplan!$H49</f>
        <v>Merianschule Wiesloch 2</v>
      </c>
      <c r="E24" s="15">
        <f>IF(Spielplan!$I49="","",Spielplan!$I49)</f>
      </c>
      <c r="F24" s="15" t="s">
        <v>17</v>
      </c>
      <c r="G24" s="15">
        <f>IF(Spielplan!$K49="","",Spielplan!$K49)</f>
      </c>
      <c r="H24" s="80">
        <f t="shared" si="2"/>
      </c>
      <c r="I24" s="80">
        <f t="shared" si="3"/>
      </c>
      <c r="K24" s="78" t="str">
        <f>Vorgaben!B9</f>
        <v>Landhausschule HD 4</v>
      </c>
      <c r="L24" s="19">
        <f>SUM(S24:V24)</f>
        <v>0</v>
      </c>
      <c r="M24" s="19">
        <f>SUM(H6,I14,H26,I38)</f>
        <v>0</v>
      </c>
      <c r="N24" s="15">
        <f>SUM(E6,G14,E26,G38)</f>
        <v>0</v>
      </c>
      <c r="O24" s="15" t="s">
        <v>17</v>
      </c>
      <c r="P24" s="15">
        <f>SUM(G6,E14,G26,E38)</f>
        <v>0</v>
      </c>
      <c r="Q24" s="15">
        <f>N24-P24</f>
        <v>0</v>
      </c>
      <c r="R24" s="23"/>
      <c r="S24" s="11">
        <f>IF(OR(E6="",G6=""),0,1)</f>
        <v>0</v>
      </c>
      <c r="T24" s="11">
        <f>IF(OR(E14="",G14=""),0,1)</f>
        <v>0</v>
      </c>
      <c r="U24" s="11">
        <f>IF(OR(E26="",G26=""),0,1)</f>
        <v>0</v>
      </c>
      <c r="V24" s="11">
        <f>IF(OR(E38="",G38=""),0,1)</f>
        <v>0</v>
      </c>
      <c r="W24" s="24"/>
      <c r="X24" s="24"/>
    </row>
    <row r="25" spans="1:24" ht="12.75">
      <c r="A25" s="18">
        <f>Spielplan!$B51</f>
        <v>32</v>
      </c>
      <c r="B25" s="18" t="str">
        <f>Spielplan!$F51</f>
        <v>Landhausschule HD 3</v>
      </c>
      <c r="C25" s="19" t="s">
        <v>16</v>
      </c>
      <c r="D25" s="20" t="str">
        <f>Spielplan!$H51</f>
        <v>GS Altenbach</v>
      </c>
      <c r="E25" s="15">
        <f>IF(Spielplan!$I51="","",Spielplan!$I51)</f>
      </c>
      <c r="F25" s="15" t="s">
        <v>17</v>
      </c>
      <c r="G25" s="15">
        <f>IF(Spielplan!$K51="","",Spielplan!$K51)</f>
      </c>
      <c r="H25" s="80">
        <f t="shared" si="2"/>
      </c>
      <c r="I25" s="80">
        <f t="shared" si="3"/>
      </c>
      <c r="K25" s="78" t="str">
        <f>Vorgaben!B10</f>
        <v>Mönchsbergschule Rot 2</v>
      </c>
      <c r="L25" s="19">
        <f>SUM(S25:V25)</f>
        <v>0</v>
      </c>
      <c r="M25" s="19">
        <f>SUM(I6,I18,H30,H42)</f>
        <v>0</v>
      </c>
      <c r="N25" s="15">
        <f>SUM(G6,G18,E30,E42)</f>
        <v>0</v>
      </c>
      <c r="O25" s="15" t="s">
        <v>17</v>
      </c>
      <c r="P25" s="15">
        <f>SUM(E6,E18,G30,G42)</f>
        <v>0</v>
      </c>
      <c r="Q25" s="15">
        <f>N25-P25</f>
        <v>0</v>
      </c>
      <c r="R25" s="25"/>
      <c r="S25" s="11">
        <f>IF(OR(E6="",G6=""),0,1)</f>
        <v>0</v>
      </c>
      <c r="T25" s="11">
        <f>IF(OR(E18="",G18=""),0,1)</f>
        <v>0</v>
      </c>
      <c r="U25" s="11">
        <f>IF(OR(E30="",G30=""),0,1)</f>
        <v>0</v>
      </c>
      <c r="V25" s="11">
        <f>IF(OR(E42="",G42=""),0,1)</f>
        <v>0</v>
      </c>
      <c r="W25" s="25"/>
      <c r="X25" s="25"/>
    </row>
    <row r="26" spans="1:22" ht="12.75">
      <c r="A26" s="18">
        <f>Spielplan!$B53</f>
        <v>33</v>
      </c>
      <c r="B26" s="18" t="str">
        <f>Spielplan!$F53</f>
        <v>Landhausschule HD 4</v>
      </c>
      <c r="C26" s="19" t="s">
        <v>16</v>
      </c>
      <c r="D26" s="20" t="str">
        <f>Spielplan!$H53</f>
        <v>Häusel GS Zuzenhausen</v>
      </c>
      <c r="E26" s="15">
        <f>IF(Spielplan!$I53="","",Spielplan!$I53)</f>
      </c>
      <c r="F26" s="15" t="s">
        <v>17</v>
      </c>
      <c r="G26" s="15">
        <f>IF(Spielplan!$K53="","",Spielplan!$K53)</f>
      </c>
      <c r="H26" s="80">
        <f t="shared" si="2"/>
      </c>
      <c r="I26" s="80">
        <f t="shared" si="3"/>
      </c>
      <c r="J26" s="26"/>
      <c r="K26" s="78" t="str">
        <f>Vorgaben!B11</f>
        <v>Häusel GS Zuzenhausen</v>
      </c>
      <c r="L26" s="19">
        <f>SUM(S26:V26)</f>
        <v>0</v>
      </c>
      <c r="M26" s="19">
        <f>SUM(H10,H18,I26,I34)</f>
        <v>0</v>
      </c>
      <c r="N26" s="15">
        <f>SUM(E10,E18,G26,G34)</f>
        <v>0</v>
      </c>
      <c r="O26" s="15" t="s">
        <v>17</v>
      </c>
      <c r="P26" s="15">
        <f>SUM(G10,G18,E26,E34)</f>
        <v>0</v>
      </c>
      <c r="Q26" s="15">
        <f>N26-P26</f>
        <v>0</v>
      </c>
      <c r="S26" s="11">
        <f>IF(OR(E10="",G10=""),0,1)</f>
        <v>0</v>
      </c>
      <c r="T26" s="11">
        <f>IF(OR(E18="",G18=""),0,1)</f>
        <v>0</v>
      </c>
      <c r="U26" s="11">
        <f>IF(OR(E26="",G26=""),0,1)</f>
        <v>0</v>
      </c>
      <c r="V26" s="11">
        <f>IF(OR(E34="",G34=""),0,1)</f>
        <v>0</v>
      </c>
    </row>
    <row r="27" spans="1:22" ht="12.75">
      <c r="A27" s="18">
        <f>Spielplan!$B57</f>
        <v>35</v>
      </c>
      <c r="B27" s="18" t="str">
        <f>Spielplan!$F57</f>
        <v>GS Emmertsgrund</v>
      </c>
      <c r="C27" s="19" t="s">
        <v>16</v>
      </c>
      <c r="D27" s="20" t="str">
        <f>Spielplan!$H57</f>
        <v>Merianschule Wiesloch 1</v>
      </c>
      <c r="E27" s="15">
        <f>IF(Spielplan!$I57="","",Spielplan!$I57)</f>
      </c>
      <c r="F27" s="15" t="s">
        <v>17</v>
      </c>
      <c r="G27" s="15">
        <f>IF(Spielplan!$K57="","",Spielplan!$K57)</f>
      </c>
      <c r="H27" s="80">
        <f t="shared" si="2"/>
      </c>
      <c r="I27" s="80">
        <f t="shared" si="3"/>
      </c>
      <c r="K27" s="78" t="str">
        <f>Vorgaben!B12</f>
        <v>GS Heiligkreuzsteinach 1</v>
      </c>
      <c r="L27" s="19">
        <f>SUM(S27:V27)</f>
        <v>0</v>
      </c>
      <c r="M27" s="19">
        <f>SUM(I10,H22,I30,H38)</f>
        <v>0</v>
      </c>
      <c r="N27" s="15">
        <f>SUM(G10,E22,G30,E38)</f>
        <v>0</v>
      </c>
      <c r="O27" s="15" t="s">
        <v>17</v>
      </c>
      <c r="P27" s="15">
        <f>SUM(E10,G22,E30,G38)</f>
        <v>0</v>
      </c>
      <c r="Q27" s="15">
        <f>N27-P27</f>
        <v>0</v>
      </c>
      <c r="S27" s="11">
        <f>IF(OR(E10="",G10=""),0,1)</f>
        <v>0</v>
      </c>
      <c r="T27" s="11">
        <f>IF(OR(E22="",G22=""),0,1)</f>
        <v>0</v>
      </c>
      <c r="U27" s="11">
        <f>IF(OR(E30="",G30=""),0,1)</f>
        <v>0</v>
      </c>
      <c r="V27" s="11">
        <f>IF(OR(E38="",G38=""),0,1)</f>
        <v>0</v>
      </c>
    </row>
    <row r="28" spans="1:22" ht="12.75">
      <c r="A28" s="18">
        <f>Spielplan!$B60</f>
        <v>36</v>
      </c>
      <c r="B28" s="18" t="str">
        <f>Spielplan!$F60</f>
        <v>Schlierbach GS 1</v>
      </c>
      <c r="C28" s="19" t="s">
        <v>16</v>
      </c>
      <c r="D28" s="20" t="str">
        <f>Spielplan!$H60</f>
        <v>GS Gauangelloch</v>
      </c>
      <c r="E28" s="15">
        <f>IF(Spielplan!$I60="","",Spielplan!$I60)</f>
      </c>
      <c r="F28" s="15" t="s">
        <v>17</v>
      </c>
      <c r="G28" s="15">
        <f>IF(Spielplan!$K60="","",Spielplan!$K60)</f>
      </c>
      <c r="H28" s="80">
        <f t="shared" si="2"/>
      </c>
      <c r="I28" s="80">
        <f t="shared" si="3"/>
      </c>
      <c r="K28" s="78" t="str">
        <f>Vorgaben!B13</f>
        <v>Brunnenschule Waibstadt 2</v>
      </c>
      <c r="L28" s="19">
        <f>SUM(S28:V28)</f>
        <v>0</v>
      </c>
      <c r="M28" s="19">
        <f>SUM(H14,I22,H34,I42)</f>
        <v>0</v>
      </c>
      <c r="N28" s="15">
        <f>SUM(E14,G22,E34,G42)</f>
        <v>0</v>
      </c>
      <c r="O28" s="15" t="s">
        <v>17</v>
      </c>
      <c r="P28" s="15">
        <f>SUM(G14,E22,G34,E42)</f>
        <v>0</v>
      </c>
      <c r="Q28" s="15">
        <f>N28-P28</f>
        <v>0</v>
      </c>
      <c r="S28" s="11">
        <f>IF(OR(E14="",G14=""),0,1)</f>
        <v>0</v>
      </c>
      <c r="T28" s="11">
        <f>IF(OR(E22="",G22=""),0,1)</f>
        <v>0</v>
      </c>
      <c r="U28" s="11">
        <f>IF(OR(E34="",G34=""),0,1)</f>
        <v>0</v>
      </c>
      <c r="V28" s="11">
        <f>IF(OR(E42="",G42=""),0,1)</f>
        <v>0</v>
      </c>
    </row>
    <row r="29" spans="1:17" ht="12.75">
      <c r="A29" s="18">
        <f>Spielplan!$B61</f>
        <v>37</v>
      </c>
      <c r="B29" s="18" t="str">
        <f>Spielplan!$F61</f>
        <v>Mönchsbergschule Rot 1</v>
      </c>
      <c r="C29" s="19" t="s">
        <v>16</v>
      </c>
      <c r="D29" s="20" t="str">
        <f>Spielplan!$H61</f>
        <v>GS Heiligkreuzsteinach 2</v>
      </c>
      <c r="E29" s="15">
        <f>IF(Spielplan!$I61="","",Spielplan!$I61)</f>
      </c>
      <c r="F29" s="15" t="s">
        <v>17</v>
      </c>
      <c r="G29" s="15">
        <f>IF(Spielplan!$K61="","",Spielplan!$K61)</f>
      </c>
      <c r="H29" s="80">
        <f t="shared" si="2"/>
      </c>
      <c r="I29" s="80">
        <f t="shared" si="3"/>
      </c>
      <c r="J29" s="26"/>
      <c r="K29" s="151" t="s">
        <v>59</v>
      </c>
      <c r="L29" s="151" t="s">
        <v>44</v>
      </c>
      <c r="M29" s="151" t="s">
        <v>1</v>
      </c>
      <c r="N29" s="151" t="s">
        <v>2</v>
      </c>
      <c r="O29" s="151"/>
      <c r="P29" s="151"/>
      <c r="Q29" s="151" t="s">
        <v>45</v>
      </c>
    </row>
    <row r="30" spans="1:23" ht="12.75">
      <c r="A30" s="18">
        <f>Spielplan!$B63</f>
        <v>38</v>
      </c>
      <c r="B30" s="18" t="str">
        <f>Spielplan!$F63</f>
        <v>Mönchsbergschule Rot 2</v>
      </c>
      <c r="C30" s="19" t="s">
        <v>16</v>
      </c>
      <c r="D30" s="20" t="str">
        <f>Spielplan!$H63</f>
        <v>GS Heiligkreuzsteinach 1</v>
      </c>
      <c r="E30" s="15">
        <f>IF(Spielplan!$I63="","",Spielplan!$I63)</f>
      </c>
      <c r="F30" s="15" t="s">
        <v>17</v>
      </c>
      <c r="G30" s="15">
        <f>IF(Spielplan!$K63="","",Spielplan!$K63)</f>
      </c>
      <c r="H30" s="80">
        <f t="shared" si="2"/>
      </c>
      <c r="I30" s="80">
        <f t="shared" si="3"/>
      </c>
      <c r="K30" s="151"/>
      <c r="L30" s="151"/>
      <c r="M30" s="151"/>
      <c r="N30" s="151"/>
      <c r="O30" s="151"/>
      <c r="P30" s="151"/>
      <c r="Q30" s="151"/>
      <c r="W30" s="11" t="s">
        <v>61</v>
      </c>
    </row>
    <row r="31" spans="1:23" ht="12.75">
      <c r="A31" s="18">
        <f>Spielplan!$B58</f>
        <v>40</v>
      </c>
      <c r="B31" s="18" t="str">
        <f>Spielplan!$F58</f>
        <v>Brunnenschule Waibstadt 2</v>
      </c>
      <c r="C31" s="19" t="s">
        <v>16</v>
      </c>
      <c r="D31" s="20" t="str">
        <f>Spielplan!$H58</f>
        <v>Schlierbach GS 2</v>
      </c>
      <c r="E31" s="15">
        <f>IF(Spielplan!$I58="","",Spielplan!$I58)</f>
      </c>
      <c r="F31" s="15" t="s">
        <v>17</v>
      </c>
      <c r="G31" s="15">
        <f>IF(Spielplan!$K58="","",Spielplan!$K58)</f>
      </c>
      <c r="H31" s="80">
        <f t="shared" si="2"/>
      </c>
      <c r="I31" s="80">
        <f t="shared" si="3"/>
      </c>
      <c r="K31" s="78" t="str">
        <f>Vorgaben!A16</f>
        <v>Landhausschule HD 5</v>
      </c>
      <c r="L31" s="19">
        <f aca="true" t="shared" si="4" ref="L31:L36">SUM(S31:W31)</f>
        <v>0</v>
      </c>
      <c r="M31" s="19">
        <f>SUM(H43,H46,I49,H52,I55)</f>
        <v>0</v>
      </c>
      <c r="N31" s="15">
        <f>SUM(E43,E46,G49,E52,G55)</f>
        <v>0</v>
      </c>
      <c r="O31" s="15" t="s">
        <v>17</v>
      </c>
      <c r="P31" s="15">
        <f>SUM(G43,G46,E49,G52,E55)</f>
        <v>0</v>
      </c>
      <c r="Q31" s="15">
        <f aca="true" t="shared" si="5" ref="Q31:Q36">N31-P31</f>
        <v>0</v>
      </c>
      <c r="R31" s="23"/>
      <c r="S31" s="11">
        <f>IF(OR(E43="",G43=""),0,1)</f>
        <v>0</v>
      </c>
      <c r="T31" s="11">
        <f>IF(OR(E46="",G46=""),0,1)</f>
        <v>0</v>
      </c>
      <c r="U31" s="11">
        <f>IF(OR(E49="",G49=""),0,1)</f>
        <v>0</v>
      </c>
      <c r="V31" s="11">
        <f>IF(OR(E52="",G52=""),0,1)</f>
        <v>0</v>
      </c>
      <c r="W31" s="11">
        <f>IF(OR(E55="",G55=""),0,1)</f>
        <v>0</v>
      </c>
    </row>
    <row r="32" spans="1:23" ht="12.75">
      <c r="A32" s="18">
        <f>Spielplan!$B59</f>
        <v>41</v>
      </c>
      <c r="B32" s="18" t="str">
        <f>Spielplan!$F59</f>
        <v>Brunnenschule Waibstadt 1</v>
      </c>
      <c r="C32" s="19" t="s">
        <v>16</v>
      </c>
      <c r="D32" s="20" t="str">
        <f>Spielplan!$H59</f>
        <v>Merianschule Wiesloch 2</v>
      </c>
      <c r="E32" s="15">
        <f>IF(Spielplan!$I59="","",Spielplan!$I59)</f>
      </c>
      <c r="F32" s="15" t="s">
        <v>17</v>
      </c>
      <c r="G32" s="15">
        <f>IF(Spielplan!$K59="","",Spielplan!$K59)</f>
      </c>
      <c r="H32" s="80">
        <f t="shared" si="2"/>
      </c>
      <c r="I32" s="80">
        <f t="shared" si="3"/>
      </c>
      <c r="K32" s="78" t="str">
        <f>Vorgaben!A17</f>
        <v>Carl-Freudenberg GHS Schönau</v>
      </c>
      <c r="L32" s="19">
        <f t="shared" si="4"/>
        <v>0</v>
      </c>
      <c r="M32" s="19">
        <f>SUM(I43,H47,H50,I53,H56)</f>
        <v>0</v>
      </c>
      <c r="N32" s="15">
        <f>SUM(G43,E47,E50,G53,E56)</f>
        <v>0</v>
      </c>
      <c r="O32" s="15" t="s">
        <v>17</v>
      </c>
      <c r="P32" s="15">
        <f>SUM(E43,G47,G50,E53,G56)</f>
        <v>0</v>
      </c>
      <c r="Q32" s="15">
        <f t="shared" si="5"/>
        <v>0</v>
      </c>
      <c r="R32" s="23"/>
      <c r="S32" s="11">
        <f>IF(OR(E43="",G43=""),0,1)</f>
        <v>0</v>
      </c>
      <c r="T32" s="11">
        <f>IF(OR(E47="",G47=""),0,1)</f>
        <v>0</v>
      </c>
      <c r="U32" s="11">
        <f>IF(OR(E50="",G50=""),0,1)</f>
        <v>0</v>
      </c>
      <c r="V32" s="11">
        <f>IF(OR(E53="",G53=""),0,1)</f>
        <v>0</v>
      </c>
      <c r="W32" s="11">
        <f>IF(OR(E56="",G56=""),0,1)</f>
        <v>0</v>
      </c>
    </row>
    <row r="33" spans="1:23" ht="12.75">
      <c r="A33" s="18">
        <f>Spielplan!$B62</f>
        <v>42</v>
      </c>
      <c r="B33" s="18" t="str">
        <f>Spielplan!$F62</f>
        <v>GS Dilsberg</v>
      </c>
      <c r="C33" s="19" t="s">
        <v>16</v>
      </c>
      <c r="D33" s="20" t="str">
        <f>Spielplan!$H62</f>
        <v>GS Altenbach</v>
      </c>
      <c r="E33" s="15">
        <f>IF(Spielplan!$I62="","",Spielplan!$I62)</f>
      </c>
      <c r="F33" s="15" t="s">
        <v>17</v>
      </c>
      <c r="G33" s="15">
        <f>IF(Spielplan!$K62="","",Spielplan!$K62)</f>
      </c>
      <c r="H33" s="80">
        <f t="shared" si="2"/>
      </c>
      <c r="I33" s="80">
        <f t="shared" si="3"/>
      </c>
      <c r="K33" s="78" t="str">
        <f>Vorgaben!A18</f>
        <v>Schlossberg GS Rotenberg</v>
      </c>
      <c r="L33" s="19">
        <f t="shared" si="4"/>
        <v>0</v>
      </c>
      <c r="M33" s="19">
        <f>SUM(H44,I46,I51,H54,I56)</f>
        <v>0</v>
      </c>
      <c r="N33" s="15">
        <f>SUM(E44,G46,G51,E54,G56)</f>
        <v>0</v>
      </c>
      <c r="O33" s="15" t="s">
        <v>17</v>
      </c>
      <c r="P33" s="15">
        <f>SUM(G44,E46,E51,G54,E56)</f>
        <v>0</v>
      </c>
      <c r="Q33" s="15">
        <f t="shared" si="5"/>
        <v>0</v>
      </c>
      <c r="R33" s="23"/>
      <c r="S33" s="11">
        <f>IF(OR(E44="",G44=""),0,1)</f>
        <v>0</v>
      </c>
      <c r="T33" s="11">
        <f>IF(OR(E46="",G46=""),0,1)</f>
        <v>0</v>
      </c>
      <c r="U33" s="11">
        <f>IF(OR(E51="",G51=""),0,1)</f>
        <v>0</v>
      </c>
      <c r="V33" s="11">
        <f>IF(OR(E54="",G54=""),0,1)</f>
        <v>0</v>
      </c>
      <c r="W33" s="11">
        <f>IF(OR(E56="",G56=""),0,1)</f>
        <v>0</v>
      </c>
    </row>
    <row r="34" spans="1:23" ht="12.75">
      <c r="A34" s="18">
        <f>Spielplan!$B64</f>
        <v>43</v>
      </c>
      <c r="B34" s="18" t="str">
        <f>Spielplan!$F64</f>
        <v>Brunnenschule Waibstadt 2</v>
      </c>
      <c r="C34" s="19" t="s">
        <v>16</v>
      </c>
      <c r="D34" s="20" t="str">
        <f>Spielplan!$H64</f>
        <v>Häusel GS Zuzenhausen</v>
      </c>
      <c r="E34" s="15">
        <f>IF(Spielplan!$I64="","",Spielplan!$I64)</f>
      </c>
      <c r="F34" s="15" t="s">
        <v>17</v>
      </c>
      <c r="G34" s="15">
        <f>IF(Spielplan!$K64="","",Spielplan!$K64)</f>
      </c>
      <c r="H34" s="80">
        <f t="shared" si="2"/>
      </c>
      <c r="I34" s="80">
        <f t="shared" si="3"/>
      </c>
      <c r="K34" s="78" t="str">
        <f>Vorgaben!A19</f>
        <v>Sonernberg GS Laudenbach</v>
      </c>
      <c r="L34" s="19">
        <f t="shared" si="4"/>
        <v>0</v>
      </c>
      <c r="M34" s="19">
        <f>SUM(I44,I50,I52,H57,H48)</f>
        <v>0</v>
      </c>
      <c r="N34" s="15">
        <f>SUM(G44,E48,G50,G52,E57)</f>
        <v>0</v>
      </c>
      <c r="O34" s="15" t="s">
        <v>17</v>
      </c>
      <c r="P34" s="15">
        <f>SUM(E44,G48,E50,E52,G57)</f>
        <v>0</v>
      </c>
      <c r="Q34" s="15">
        <f t="shared" si="5"/>
        <v>0</v>
      </c>
      <c r="R34" s="23"/>
      <c r="S34" s="11">
        <f>IF(OR(E44="",G44=""),0,1)</f>
        <v>0</v>
      </c>
      <c r="T34" s="11">
        <f>IF(OR(E48="",G48=""),0,1)</f>
        <v>0</v>
      </c>
      <c r="U34" s="11">
        <f>IF(OR(E50="",G50=""),0,1)</f>
        <v>0</v>
      </c>
      <c r="V34" s="11">
        <f>IF(OR(E52="",G52=""),0,1)</f>
        <v>0</v>
      </c>
      <c r="W34" s="11">
        <f>IF(OR(E57="",G57=""),0,1)</f>
        <v>0</v>
      </c>
    </row>
    <row r="35" spans="1:23" ht="12.75">
      <c r="A35" s="18">
        <f>Spielplan!$B68</f>
        <v>45</v>
      </c>
      <c r="B35" s="18" t="str">
        <f>Spielplan!$F68</f>
        <v>Merianschule Wiesloch 1</v>
      </c>
      <c r="C35" s="19" t="s">
        <v>16</v>
      </c>
      <c r="D35" s="20" t="str">
        <f>Spielplan!$H68</f>
        <v>Landhausschule HD 1</v>
      </c>
      <c r="E35" s="15">
        <f>IF(Spielplan!$I68="","",Spielplan!$I68)</f>
      </c>
      <c r="F35" s="15" t="s">
        <v>17</v>
      </c>
      <c r="G35" s="15">
        <f>IF(Spielplan!$K68="","",Spielplan!$K68)</f>
      </c>
      <c r="H35" s="80">
        <f t="shared" si="2"/>
      </c>
      <c r="I35" s="80">
        <f t="shared" si="3"/>
      </c>
      <c r="K35" s="78" t="str">
        <f>Vorgaben!A20</f>
        <v>Neurottschule GHWRS Ketsch</v>
      </c>
      <c r="L35" s="19">
        <f t="shared" si="4"/>
        <v>0</v>
      </c>
      <c r="M35" s="19">
        <f>SUM(H45,I47,H49,I54,I57)</f>
        <v>0</v>
      </c>
      <c r="N35" s="15">
        <f>SUM(E45,G47,E49,G54,G57)</f>
        <v>0</v>
      </c>
      <c r="O35" s="15" t="s">
        <v>17</v>
      </c>
      <c r="P35" s="15">
        <f>SUM(G45,E47,G49,E54,E57)</f>
        <v>0</v>
      </c>
      <c r="Q35" s="15">
        <f t="shared" si="5"/>
        <v>0</v>
      </c>
      <c r="R35" s="23"/>
      <c r="S35" s="11">
        <f>IF(OR(E45="",G45=""),0,1)</f>
        <v>0</v>
      </c>
      <c r="T35" s="11">
        <f>IF(OR(E47="",G47=""),0,1)</f>
        <v>0</v>
      </c>
      <c r="U35" s="11">
        <f>IF(OR(E49="",G49=""),0,1)</f>
        <v>0</v>
      </c>
      <c r="V35" s="11">
        <f>IF(OR(E54="",G54=""),0,1)</f>
        <v>0</v>
      </c>
      <c r="W35" s="11">
        <f>IF(OR(E57="",G57=""),0,1)</f>
        <v>0</v>
      </c>
    </row>
    <row r="36" spans="1:23" ht="12.75">
      <c r="A36" s="18">
        <f>Spielplan!$B70</f>
        <v>46</v>
      </c>
      <c r="B36" s="18" t="str">
        <f>Spielplan!$F70</f>
        <v>GS Gauangelloch</v>
      </c>
      <c r="C36" s="19" t="s">
        <v>16</v>
      </c>
      <c r="D36" s="20" t="str">
        <f>Spielplan!$H70</f>
        <v>Landhausschule HD 2</v>
      </c>
      <c r="E36" s="15">
        <f>IF(Spielplan!$I70="","",Spielplan!$I70)</f>
      </c>
      <c r="F36" s="15" t="s">
        <v>17</v>
      </c>
      <c r="G36" s="15">
        <f>IF(Spielplan!$K70="","",Spielplan!$K70)</f>
      </c>
      <c r="H36" s="80">
        <f t="shared" si="2"/>
      </c>
      <c r="I36" s="80">
        <f t="shared" si="3"/>
      </c>
      <c r="K36" s="78" t="str">
        <f>Vorgaben!A21</f>
        <v>Maria-Baum-Schule</v>
      </c>
      <c r="L36" s="19">
        <f t="shared" si="4"/>
        <v>0</v>
      </c>
      <c r="M36" s="19">
        <f>SUM(I45,I48,H51,H53,H55)</f>
        <v>0</v>
      </c>
      <c r="N36" s="15">
        <f>SUM(G45,G48,E51,E53,E55)</f>
        <v>0</v>
      </c>
      <c r="O36" s="15" t="s">
        <v>17</v>
      </c>
      <c r="P36" s="15">
        <f>SUM(E45,E48,G51,G53,G55)</f>
        <v>0</v>
      </c>
      <c r="Q36" s="15">
        <f t="shared" si="5"/>
        <v>0</v>
      </c>
      <c r="R36" s="23"/>
      <c r="S36" s="11">
        <f>IF(OR(E45="",G45=""),0,1)</f>
        <v>0</v>
      </c>
      <c r="T36" s="11">
        <f>IF(OR(E48="",G48=""),0,1)</f>
        <v>0</v>
      </c>
      <c r="U36" s="11">
        <f>IF(OR(E51="",G51=""),0,1)</f>
        <v>0</v>
      </c>
      <c r="V36" s="11">
        <f>IF(OR(E53="",G53=""),0,1)</f>
        <v>0</v>
      </c>
      <c r="W36" s="11">
        <f>IF(OR(E55="",G55=""),0,1)</f>
        <v>0</v>
      </c>
    </row>
    <row r="37" spans="1:9" ht="12.75">
      <c r="A37" s="18">
        <f>Spielplan!$B72</f>
        <v>47</v>
      </c>
      <c r="B37" s="18" t="str">
        <f>Spielplan!$F72</f>
        <v>GS Heiligkreuzsteinach 2</v>
      </c>
      <c r="C37" s="19" t="s">
        <v>16</v>
      </c>
      <c r="D37" s="20" t="str">
        <f>Spielplan!$H72</f>
        <v>Landhausschule HD 3</v>
      </c>
      <c r="E37" s="15">
        <f>IF(Spielplan!$I72="","",Spielplan!$I72)</f>
      </c>
      <c r="F37" s="15" t="s">
        <v>17</v>
      </c>
      <c r="G37" s="15">
        <f>IF(Spielplan!$K72="","",Spielplan!$K72)</f>
      </c>
      <c r="H37" s="80">
        <f t="shared" si="2"/>
      </c>
      <c r="I37" s="80">
        <f t="shared" si="3"/>
      </c>
    </row>
    <row r="38" spans="1:9" ht="12.75">
      <c r="A38" s="18">
        <f>Spielplan!$B75</f>
        <v>48</v>
      </c>
      <c r="B38" s="18" t="str">
        <f>Spielplan!$F75</f>
        <v>GS Heiligkreuzsteinach 1</v>
      </c>
      <c r="C38" s="19" t="s">
        <v>16</v>
      </c>
      <c r="D38" s="20" t="str">
        <f>Spielplan!$H75</f>
        <v>Landhausschule HD 4</v>
      </c>
      <c r="E38" s="15">
        <f>IF(Spielplan!$I75="","",Spielplan!$I75)</f>
      </c>
      <c r="F38" s="15" t="s">
        <v>17</v>
      </c>
      <c r="G38" s="15">
        <f>IF(Spielplan!$K75="","",Spielplan!$K75)</f>
      </c>
      <c r="H38" s="80">
        <f t="shared" si="2"/>
      </c>
      <c r="I38" s="80">
        <f t="shared" si="3"/>
      </c>
    </row>
    <row r="39" spans="1:9" ht="12.75">
      <c r="A39" s="18">
        <f>Spielplan!$B69</f>
        <v>50</v>
      </c>
      <c r="B39" s="18" t="str">
        <f>Spielplan!$F69</f>
        <v>GS Emmertsgrund</v>
      </c>
      <c r="C39" s="19" t="s">
        <v>16</v>
      </c>
      <c r="D39" s="20" t="str">
        <f>Spielplan!$H69</f>
        <v>Brunnenschule Waibstadt 2</v>
      </c>
      <c r="E39" s="15">
        <f>IF(Spielplan!$I69="","",Spielplan!$I69)</f>
      </c>
      <c r="F39" s="15" t="s">
        <v>17</v>
      </c>
      <c r="G39" s="15">
        <f>IF(Spielplan!$K69="","",Spielplan!$K69)</f>
      </c>
      <c r="H39" s="80">
        <f t="shared" si="2"/>
      </c>
      <c r="I39" s="80">
        <f t="shared" si="3"/>
      </c>
    </row>
    <row r="40" spans="1:9" ht="12.75">
      <c r="A40" s="18">
        <f>Spielplan!$B71</f>
        <v>51</v>
      </c>
      <c r="B40" s="18" t="str">
        <f>Spielplan!$F71</f>
        <v>Schlierbach GS 1</v>
      </c>
      <c r="C40" s="19" t="s">
        <v>16</v>
      </c>
      <c r="D40" s="20" t="str">
        <f>Spielplan!$H71</f>
        <v>Brunnenschule Waibstadt 1</v>
      </c>
      <c r="E40" s="15">
        <f>IF(Spielplan!$I71="","",Spielplan!$I71)</f>
      </c>
      <c r="F40" s="15" t="s">
        <v>17</v>
      </c>
      <c r="G40" s="15">
        <f>IF(Spielplan!$K71="","",Spielplan!$K71)</f>
      </c>
      <c r="H40" s="80">
        <f t="shared" si="2"/>
      </c>
      <c r="I40" s="80">
        <f t="shared" si="3"/>
      </c>
    </row>
    <row r="41" spans="1:9" ht="12.75">
      <c r="A41" s="18">
        <f>Spielplan!$B73</f>
        <v>52</v>
      </c>
      <c r="B41" s="18" t="str">
        <f>Spielplan!$F73</f>
        <v>Mönchsbergschule Rot 1</v>
      </c>
      <c r="C41" s="19" t="s">
        <v>16</v>
      </c>
      <c r="D41" s="20" t="str">
        <f>Spielplan!$H73</f>
        <v>GS Dilsberg</v>
      </c>
      <c r="E41" s="15">
        <f>IF(Spielplan!$I73="","",Spielplan!$I73)</f>
      </c>
      <c r="F41" s="15" t="s">
        <v>17</v>
      </c>
      <c r="G41" s="15">
        <f>IF(Spielplan!$K73="","",Spielplan!$K73)</f>
      </c>
      <c r="H41" s="80">
        <f t="shared" si="2"/>
      </c>
      <c r="I41" s="80">
        <f t="shared" si="3"/>
      </c>
    </row>
    <row r="42" spans="1:9" ht="12.75">
      <c r="A42" s="18">
        <f>Spielplan!$B74</f>
        <v>53</v>
      </c>
      <c r="B42" s="18" t="str">
        <f>Spielplan!$F74</f>
        <v>Mönchsbergschule Rot 2</v>
      </c>
      <c r="C42" s="19" t="s">
        <v>16</v>
      </c>
      <c r="D42" s="20" t="str">
        <f>Spielplan!$H74</f>
        <v>Brunnenschule Waibstadt 2</v>
      </c>
      <c r="E42" s="15">
        <f>IF(Spielplan!$I74="","",Spielplan!$I74)</f>
      </c>
      <c r="F42" s="15" t="s">
        <v>17</v>
      </c>
      <c r="G42" s="15">
        <f>IF(Spielplan!$K74="","",Spielplan!$K74)</f>
      </c>
      <c r="H42" s="80">
        <f>IF(OR($E42="",$G42=""),"",IF(E42&gt;G42,3,IF(E42=G42,1,0)))</f>
      </c>
      <c r="I42" s="80">
        <f t="shared" si="3"/>
      </c>
    </row>
    <row r="43" spans="1:9" ht="12.75">
      <c r="A43" s="18">
        <f>Spielplan!$B32</f>
        <v>5</v>
      </c>
      <c r="B43" s="18" t="str">
        <f>Spielplan!$F32</f>
        <v>Landhausschule HD 5</v>
      </c>
      <c r="C43" s="19" t="s">
        <v>16</v>
      </c>
      <c r="D43" s="20" t="str">
        <f>Spielplan!$H32</f>
        <v>Carl-Freudenberg GHS Schönau</v>
      </c>
      <c r="E43" s="15">
        <f>IF(Spielplan!$I32="","",Spielplan!$I32)</f>
      </c>
      <c r="F43" s="15" t="s">
        <v>17</v>
      </c>
      <c r="G43" s="15">
        <f>IF(Spielplan!$K32="","",Spielplan!$K32)</f>
      </c>
      <c r="H43" s="80">
        <f>IF(OR($E43="",$G43=""),"",IF(E43&gt;G43,3,IF(E43=G43,1,0)))</f>
      </c>
      <c r="I43" s="80">
        <f>IF(OR($E43="",$G43=""),"",IF(G43&gt;E43,3,IF(E43=G43,1,0)))</f>
      </c>
    </row>
    <row r="44" spans="1:9" ht="12.75">
      <c r="A44" s="18">
        <f>Spielplan!$B33</f>
        <v>6</v>
      </c>
      <c r="B44" s="18" t="str">
        <f>Spielplan!$F33</f>
        <v>Schlossberg GS Rotenberg</v>
      </c>
      <c r="C44" s="19" t="s">
        <v>16</v>
      </c>
      <c r="D44" s="20" t="str">
        <f>Spielplan!$H33</f>
        <v>Sonernberg GS Laudenbach</v>
      </c>
      <c r="E44" s="15">
        <f>IF(Spielplan!$I33="","",Spielplan!$I33)</f>
      </c>
      <c r="F44" s="15" t="s">
        <v>17</v>
      </c>
      <c r="G44" s="15">
        <f>IF(Spielplan!$K33="","",Spielplan!$K33)</f>
      </c>
      <c r="H44" s="80">
        <f aca="true" t="shared" si="6" ref="H44:H55">IF(OR($E44="",$G44=""),"",IF(E44&gt;G44,3,IF(E44=G44,1,0)))</f>
      </c>
      <c r="I44" s="80">
        <f aca="true" t="shared" si="7" ref="I44:I55">IF(OR($E44="",$G44=""),"",IF(G44&gt;E44,3,IF(E44=G44,1,0)))</f>
      </c>
    </row>
    <row r="45" spans="1:9" ht="12.75">
      <c r="A45" s="18">
        <f>Spielplan!$B34</f>
        <v>11</v>
      </c>
      <c r="B45" s="18" t="str">
        <f>Spielplan!$F34</f>
        <v>Neurottschule GHWRS Ketsch</v>
      </c>
      <c r="C45" s="19" t="s">
        <v>16</v>
      </c>
      <c r="D45" s="20" t="str">
        <f>Spielplan!$H34</f>
        <v>Maria-Baum-Schule</v>
      </c>
      <c r="E45" s="15">
        <f>IF(Spielplan!$I34="","",Spielplan!$I34)</f>
      </c>
      <c r="F45" s="15" t="s">
        <v>17</v>
      </c>
      <c r="G45" s="15">
        <f>IF(Spielplan!$K34="","",Spielplan!$K34)</f>
      </c>
      <c r="H45" s="80">
        <f t="shared" si="6"/>
      </c>
      <c r="I45" s="80">
        <f t="shared" si="7"/>
      </c>
    </row>
    <row r="46" spans="1:9" ht="15" customHeight="1">
      <c r="A46" s="18">
        <f>Spielplan!$B44</f>
        <v>17</v>
      </c>
      <c r="B46" s="18" t="str">
        <f>Spielplan!$F44</f>
        <v>Landhausschule HD 5</v>
      </c>
      <c r="C46" s="19" t="s">
        <v>16</v>
      </c>
      <c r="D46" s="20" t="str">
        <f>Spielplan!$H44</f>
        <v>Schlossberg GS Rotenberg</v>
      </c>
      <c r="E46" s="15">
        <f>IF(Spielplan!$I44="","",Spielplan!$I44)</f>
      </c>
      <c r="F46" s="15" t="s">
        <v>17</v>
      </c>
      <c r="G46" s="15">
        <f>IF(Spielplan!$K44="","",Spielplan!$K44)</f>
      </c>
      <c r="H46" s="80">
        <f t="shared" si="6"/>
      </c>
      <c r="I46" s="80">
        <f t="shared" si="7"/>
      </c>
    </row>
    <row r="47" spans="1:9" ht="15" customHeight="1">
      <c r="A47" s="18">
        <f>Spielplan!$B43</f>
        <v>18</v>
      </c>
      <c r="B47" s="18" t="str">
        <f>Spielplan!$F43</f>
        <v>Carl-Freudenberg GHS Schönau</v>
      </c>
      <c r="C47" s="19" t="s">
        <v>16</v>
      </c>
      <c r="D47" s="20" t="str">
        <f>Spielplan!$H43</f>
        <v>Neurottschule GHWRS Ketsch</v>
      </c>
      <c r="E47" s="15">
        <f>IF(Spielplan!$I43="","",Spielplan!$I43)</f>
      </c>
      <c r="F47" s="15" t="s">
        <v>17</v>
      </c>
      <c r="G47" s="15">
        <f>IF(Spielplan!$K43="","",Spielplan!$K43)</f>
      </c>
      <c r="H47" s="80">
        <f t="shared" si="6"/>
      </c>
      <c r="I47" s="80">
        <f t="shared" si="7"/>
      </c>
    </row>
    <row r="48" spans="1:9" ht="15" customHeight="1">
      <c r="A48" s="18">
        <f>Spielplan!$B45</f>
        <v>21</v>
      </c>
      <c r="B48" s="18" t="str">
        <f>Spielplan!$F45</f>
        <v>Sonernberg GS Laudenbach</v>
      </c>
      <c r="C48" s="19" t="s">
        <v>16</v>
      </c>
      <c r="D48" s="20" t="str">
        <f>Spielplan!$H45</f>
        <v>Maria-Baum-Schule</v>
      </c>
      <c r="E48" s="15">
        <f>IF(Spielplan!$I45="","",Spielplan!$I45)</f>
      </c>
      <c r="F48" s="15" t="s">
        <v>17</v>
      </c>
      <c r="G48" s="15">
        <f>IF(Spielplan!$K45="","",Spielplan!$K45)</f>
      </c>
      <c r="H48" s="80">
        <f t="shared" si="6"/>
      </c>
      <c r="I48" s="80">
        <f t="shared" si="7"/>
      </c>
    </row>
    <row r="49" spans="1:9" ht="12.75">
      <c r="A49" s="18">
        <f>Spielplan!$B54</f>
        <v>27</v>
      </c>
      <c r="B49" s="18" t="str">
        <f>Spielplan!$F54</f>
        <v>Neurottschule GHWRS Ketsch</v>
      </c>
      <c r="C49" s="19" t="s">
        <v>16</v>
      </c>
      <c r="D49" s="20" t="str">
        <f>Spielplan!$H54</f>
        <v>Landhausschule HD 5</v>
      </c>
      <c r="E49" s="15">
        <f>IF(Spielplan!$I54="","",Spielplan!$I54)</f>
      </c>
      <c r="F49" s="15" t="s">
        <v>17</v>
      </c>
      <c r="G49" s="15">
        <f>IF(Spielplan!$K54="","",Spielplan!$K54)</f>
      </c>
      <c r="H49" s="80">
        <f t="shared" si="6"/>
      </c>
      <c r="I49" s="80">
        <f t="shared" si="7"/>
      </c>
    </row>
    <row r="50" spans="1:9" ht="12.75">
      <c r="A50" s="18">
        <f>Spielplan!$B55</f>
        <v>28</v>
      </c>
      <c r="B50" s="18" t="str">
        <f>Spielplan!$F55</f>
        <v>Carl-Freudenberg GHS Schönau</v>
      </c>
      <c r="C50" s="19" t="s">
        <v>16</v>
      </c>
      <c r="D50" s="20" t="str">
        <f>Spielplan!$H55</f>
        <v>Sonernberg GS Laudenbach</v>
      </c>
      <c r="E50" s="15">
        <f>IF(Spielplan!$I55="","",Spielplan!$I55)</f>
      </c>
      <c r="F50" s="15" t="s">
        <v>17</v>
      </c>
      <c r="G50" s="15">
        <f>IF(Spielplan!$K55="","",Spielplan!$K55)</f>
      </c>
      <c r="H50" s="80">
        <f t="shared" si="6"/>
      </c>
      <c r="I50" s="80">
        <f t="shared" si="7"/>
      </c>
    </row>
    <row r="51" spans="1:9" ht="12.75">
      <c r="A51" s="18">
        <f>Spielplan!$B56</f>
        <v>29</v>
      </c>
      <c r="B51" s="18" t="str">
        <f>Spielplan!$F56</f>
        <v>Maria-Baum-Schule</v>
      </c>
      <c r="C51" s="19" t="s">
        <v>16</v>
      </c>
      <c r="D51" s="20" t="str">
        <f>Spielplan!$H56</f>
        <v>Schlossberg GS Rotenberg</v>
      </c>
      <c r="E51" s="15">
        <f>IF(Spielplan!$I56="","",Spielplan!$I56)</f>
      </c>
      <c r="F51" s="15" t="s">
        <v>17</v>
      </c>
      <c r="G51" s="15">
        <f>IF(Spielplan!$K56="","",Spielplan!$K56)</f>
      </c>
      <c r="H51" s="80">
        <f t="shared" si="6"/>
      </c>
      <c r="I51" s="80">
        <f t="shared" si="7"/>
      </c>
    </row>
    <row r="52" spans="1:9" ht="12.75">
      <c r="A52" s="18">
        <f>Spielplan!$B65</f>
        <v>34</v>
      </c>
      <c r="B52" s="18" t="str">
        <f>Spielplan!$F65</f>
        <v>Landhausschule HD 5</v>
      </c>
      <c r="C52" s="19" t="s">
        <v>16</v>
      </c>
      <c r="D52" s="20" t="str">
        <f>Spielplan!$H65</f>
        <v>Sonernberg GS Laudenbach</v>
      </c>
      <c r="E52" s="15">
        <f>IF(Spielplan!$I65="","",Spielplan!$I65)</f>
      </c>
      <c r="F52" s="15" t="s">
        <v>17</v>
      </c>
      <c r="G52" s="15">
        <f>IF(Spielplan!$K65="","",Spielplan!$K65)</f>
      </c>
      <c r="H52" s="80">
        <f t="shared" si="6"/>
      </c>
      <c r="I52" s="80">
        <f t="shared" si="7"/>
      </c>
    </row>
    <row r="53" spans="1:9" ht="12.75">
      <c r="A53" s="18">
        <f>Spielplan!$B66</f>
        <v>39</v>
      </c>
      <c r="B53" s="18" t="str">
        <f>Spielplan!$F66</f>
        <v>Maria-Baum-Schule</v>
      </c>
      <c r="C53" s="19" t="s">
        <v>16</v>
      </c>
      <c r="D53" s="20" t="str">
        <f>Spielplan!$H66</f>
        <v>Carl-Freudenberg GHS Schönau</v>
      </c>
      <c r="E53" s="15">
        <f>IF(Spielplan!$I66="","",Spielplan!$I66)</f>
      </c>
      <c r="F53" s="15" t="s">
        <v>17</v>
      </c>
      <c r="G53" s="15">
        <f>IF(Spielplan!$K66="","",Spielplan!$K66)</f>
      </c>
      <c r="H53" s="80">
        <f t="shared" si="6"/>
      </c>
      <c r="I53" s="80">
        <f t="shared" si="7"/>
      </c>
    </row>
    <row r="54" spans="1:9" ht="12.75">
      <c r="A54" s="18">
        <f>Spielplan!$B67</f>
        <v>44</v>
      </c>
      <c r="B54" s="18" t="str">
        <f>Spielplan!$F67</f>
        <v>Schlossberg GS Rotenberg</v>
      </c>
      <c r="C54" s="19" t="s">
        <v>16</v>
      </c>
      <c r="D54" s="20" t="str">
        <f>Spielplan!$H67</f>
        <v>Neurottschule GHWRS Ketsch</v>
      </c>
      <c r="E54" s="15">
        <f>IF(Spielplan!$I67="","",Spielplan!$I67)</f>
      </c>
      <c r="F54" s="15" t="s">
        <v>17</v>
      </c>
      <c r="G54" s="15">
        <f>IF(Spielplan!$K67="","",Spielplan!$K67)</f>
      </c>
      <c r="H54" s="80">
        <f t="shared" si="6"/>
      </c>
      <c r="I54" s="80">
        <f t="shared" si="7"/>
      </c>
    </row>
    <row r="55" spans="1:9" ht="12.75">
      <c r="A55" s="18">
        <f>Spielplan!$B76</f>
        <v>49</v>
      </c>
      <c r="B55" s="18" t="str">
        <f>Spielplan!$F76</f>
        <v>Maria-Baum-Schule</v>
      </c>
      <c r="C55" s="19" t="s">
        <v>16</v>
      </c>
      <c r="D55" s="20" t="str">
        <f>Spielplan!$H76</f>
        <v>Landhausschule HD 5</v>
      </c>
      <c r="E55" s="15">
        <f>IF(Spielplan!$I76="","",Spielplan!$I76)</f>
      </c>
      <c r="F55" s="15" t="s">
        <v>17</v>
      </c>
      <c r="G55" s="15">
        <f>IF(Spielplan!$K76="","",Spielplan!$K76)</f>
      </c>
      <c r="H55" s="80">
        <f t="shared" si="6"/>
      </c>
      <c r="I55" s="80">
        <f t="shared" si="7"/>
      </c>
    </row>
    <row r="56" spans="1:9" ht="12.75">
      <c r="A56" s="18">
        <f>Spielplan!$B77</f>
        <v>54</v>
      </c>
      <c r="B56" s="18" t="str">
        <f>Spielplan!$F77</f>
        <v>Carl-Freudenberg GHS Schönau</v>
      </c>
      <c r="C56" s="19" t="s">
        <v>16</v>
      </c>
      <c r="D56" s="20" t="str">
        <f>Spielplan!$H77</f>
        <v>Schlossberg GS Rotenberg</v>
      </c>
      <c r="E56" s="15">
        <f>IF(Spielplan!$I77="","",Spielplan!$I77)</f>
      </c>
      <c r="F56" s="15" t="s">
        <v>17</v>
      </c>
      <c r="G56" s="15">
        <f>IF(Spielplan!$K77="","",Spielplan!$K77)</f>
      </c>
      <c r="H56" s="80">
        <f>IF(OR($E56="",$G56=""),"",IF(E56&gt;G56,3,IF(E56=G56,1,0)))</f>
      </c>
      <c r="I56" s="80">
        <f>IF(OR($E56="",$G56=""),"",IF(G56&gt;E56,3,IF(E56=G56,1,0)))</f>
      </c>
    </row>
    <row r="57" spans="1:9" ht="12.75">
      <c r="A57" s="18">
        <f>Spielplan!$B78</f>
        <v>55</v>
      </c>
      <c r="B57" s="18" t="str">
        <f>Spielplan!$F78</f>
        <v>Sonernberg GS Laudenbach</v>
      </c>
      <c r="C57" s="19" t="s">
        <v>16</v>
      </c>
      <c r="D57" s="20" t="str">
        <f>Spielplan!$H78</f>
        <v>Neurottschule GHWRS Ketsch</v>
      </c>
      <c r="E57" s="15">
        <f>IF(Spielplan!$I78="","",Spielplan!$I78)</f>
      </c>
      <c r="F57" s="15" t="s">
        <v>17</v>
      </c>
      <c r="G57" s="15">
        <f>IF(Spielplan!$K78="","",Spielplan!$K78)</f>
      </c>
      <c r="H57" s="80">
        <f>IF(OR($E57="",$G57=""),"",IF(E57&gt;G57,3,IF(E57=G57,1,0)))</f>
      </c>
      <c r="I57" s="80">
        <f>IF(OR($E57="",$G57=""),"",IF(G57&gt;E57,3,IF(E57=G57,1,0)))</f>
      </c>
    </row>
  </sheetData>
  <sheetProtection password="E760" sheet="1" objects="1" scenarios="1"/>
  <mergeCells count="22">
    <mergeCell ref="N22:P23"/>
    <mergeCell ref="Q22:Q23"/>
    <mergeCell ref="K15:K16"/>
    <mergeCell ref="L15:L16"/>
    <mergeCell ref="M15:M16"/>
    <mergeCell ref="N15:P16"/>
    <mergeCell ref="E2:G2"/>
    <mergeCell ref="N2:P2"/>
    <mergeCell ref="K8:K9"/>
    <mergeCell ref="L8:L9"/>
    <mergeCell ref="M8:M9"/>
    <mergeCell ref="N8:P9"/>
    <mergeCell ref="Q29:Q30"/>
    <mergeCell ref="K29:K30"/>
    <mergeCell ref="L29:L30"/>
    <mergeCell ref="M29:M30"/>
    <mergeCell ref="N29:P30"/>
    <mergeCell ref="Q8:Q9"/>
    <mergeCell ref="Q15:Q16"/>
    <mergeCell ref="K22:K23"/>
    <mergeCell ref="L22:L23"/>
    <mergeCell ref="M22:M23"/>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Eugen Wickenhäuser</cp:lastModifiedBy>
  <cp:lastPrinted>2008-05-23T12:37:48Z</cp:lastPrinted>
  <dcterms:created xsi:type="dcterms:W3CDTF">1999-01-27T19:57:19Z</dcterms:created>
  <dcterms:modified xsi:type="dcterms:W3CDTF">2010-05-03T12:53:06Z</dcterms:modified>
  <cp:category/>
  <cp:version/>
  <cp:contentType/>
  <cp:contentStatus/>
</cp:coreProperties>
</file>