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65524" yWindow="65524" windowWidth="15384" windowHeight="4512" activeTab="1"/>
  </bookViews>
  <sheets>
    <sheet name="Info" sheetId="1" r:id="rId1"/>
    <sheet name="Hauptmenue" sheetId="2" r:id="rId2"/>
    <sheet name="Vorgaben" sheetId="3" r:id="rId3"/>
    <sheet name="Spielplan2" sheetId="4" state="hidden" r:id="rId4"/>
    <sheet name="Spielplan1" sheetId="5" state="hidden" r:id="rId5"/>
    <sheet name="Spielplan" sheetId="6" r:id="rId6"/>
    <sheet name="Rechnen2" sheetId="7" state="hidden" r:id="rId7"/>
    <sheet name="Rechnen" sheetId="8" state="hidden" r:id="rId8"/>
    <sheet name="Gruppen-Tabellen" sheetId="9" r:id="rId9"/>
    <sheet name="Gruppen-Tabellen1" sheetId="10" state="hidden" r:id="rId10"/>
  </sheets>
  <definedNames>
    <definedName name="_xlnm.Print_Area" localSheetId="8">'Gruppen-Tabellen'!$A$1:$I$52</definedName>
    <definedName name="_xlnm.Print_Area" localSheetId="9">'Gruppen-Tabellen1'!$A$1:$I$25</definedName>
    <definedName name="_xlnm.Print_Area" localSheetId="5">'Spielplan'!$A$1:$K$125</definedName>
    <definedName name="_xlnm.Print_Area" localSheetId="4">'Spielplan1'!$A$1:$K$79</definedName>
    <definedName name="_xlnm.Print_Area" localSheetId="3">'Spielplan2'!$A$1:$K$79</definedName>
    <definedName name="_xlnm.Print_Area" localSheetId="2">'Vorgaben'!$A$1:$B$14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10.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comments3.xml><?xml version="1.0" encoding="utf-8"?>
<comments xmlns="http://schemas.openxmlformats.org/spreadsheetml/2006/main">
  <authors>
    <author>Wickie</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2"/>
          </rPr>
          <t>Wickie:</t>
        </r>
        <r>
          <rPr>
            <sz val="8"/>
            <rFont val="Tahoma"/>
            <family val="2"/>
          </rPr>
          <t xml:space="preserve">
hier bitte die gewünschte Pause nach dem letzten Gruppenspiel,
nach dem  Viertelfinale
und nach dem Halbfinale 
eintragen Format hh:mm
-5 Minuten sollten reichen-</t>
        </r>
      </text>
    </comment>
    <comment ref="D13" authorId="0">
      <text>
        <r>
          <rPr>
            <b/>
            <sz val="8"/>
            <rFont val="Tahoma"/>
            <family val="2"/>
          </rPr>
          <t>Wickie:</t>
        </r>
        <r>
          <rPr>
            <sz val="8"/>
            <rFont val="Tahoma"/>
            <family val="2"/>
          </rPr>
          <t xml:space="preserve">
hier Uhrzeit Beginn des 1. Spiels eintragen im Format hh:mm</t>
        </r>
      </text>
    </comment>
  </commentList>
</comments>
</file>

<file path=xl/comments9.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<sst xmlns="http://schemas.openxmlformats.org/spreadsheetml/2006/main" count="982" uniqueCount="149">
  <si>
    <t>Gruppe A</t>
  </si>
  <si>
    <t>Pkte</t>
  </si>
  <si>
    <t>Tore</t>
  </si>
  <si>
    <t>Gruppe C</t>
  </si>
  <si>
    <t>Dauer:</t>
  </si>
  <si>
    <t>Pause:</t>
  </si>
  <si>
    <t>Gruppe B</t>
  </si>
  <si>
    <t>Gruppe D</t>
  </si>
  <si>
    <t>Zeit</t>
  </si>
  <si>
    <t>Spiel Nr.</t>
  </si>
  <si>
    <t>Ort</t>
  </si>
  <si>
    <t>Gruppe</t>
  </si>
  <si>
    <t>Vorrunde</t>
  </si>
  <si>
    <t>Ergebnis</t>
  </si>
  <si>
    <t>Platz 1</t>
  </si>
  <si>
    <t>Gr.A</t>
  </si>
  <si>
    <t>-</t>
  </si>
  <si>
    <t>:</t>
  </si>
  <si>
    <t>Platz 2</t>
  </si>
  <si>
    <t>Gr.B</t>
  </si>
  <si>
    <t>Gr.C</t>
  </si>
  <si>
    <t>Gr.D</t>
  </si>
  <si>
    <t>Viertelfinale</t>
  </si>
  <si>
    <t>Zweiter Gruppe A</t>
  </si>
  <si>
    <t>Erster Gruppe C</t>
  </si>
  <si>
    <t>Erster Gruppe B</t>
  </si>
  <si>
    <t>Zweiter Gruppe C</t>
  </si>
  <si>
    <t>Erster Gruppe A</t>
  </si>
  <si>
    <t>Zweiter Gruppe D</t>
  </si>
  <si>
    <t>Erster Gruppe D</t>
  </si>
  <si>
    <t>Zweiter Gruppe B</t>
  </si>
  <si>
    <t xml:space="preserve"> Halbfinale</t>
  </si>
  <si>
    <t>Spiel um den 3.Platz</t>
  </si>
  <si>
    <t>Finale</t>
  </si>
  <si>
    <t>Vorgaben</t>
  </si>
  <si>
    <t>Spielzeit</t>
  </si>
  <si>
    <t>hh:mm</t>
  </si>
  <si>
    <t>(zwischen den Spielen)</t>
  </si>
  <si>
    <t>(nach Vorrunde, nach Viertelfinale und nach Halbfinale)</t>
  </si>
  <si>
    <t>Turnier</t>
  </si>
  <si>
    <t>beginn:</t>
  </si>
  <si>
    <t>Spiel</t>
  </si>
  <si>
    <t>Mannschaft</t>
  </si>
  <si>
    <t>Punkte Mann-schaft Heim</t>
  </si>
  <si>
    <t>Punkte Mann-schaft Gast</t>
  </si>
  <si>
    <t>Spiele</t>
  </si>
  <si>
    <t>Diff.</t>
  </si>
  <si>
    <t>1. Spiel</t>
  </si>
  <si>
    <t>2. Spiel</t>
  </si>
  <si>
    <t>3. Spiel</t>
  </si>
  <si>
    <t>Summe aller Spiele Gruppe A</t>
  </si>
  <si>
    <t>Summe aller Spiele Gruppe B</t>
  </si>
  <si>
    <t>Hauptmenue</t>
  </si>
  <si>
    <t>Gruppeneinteilung - Tabellen</t>
  </si>
  <si>
    <t>Rang</t>
  </si>
  <si>
    <t>(Vorrunde)</t>
  </si>
  <si>
    <t>GruppeC</t>
  </si>
  <si>
    <t>Summe aller Spiele Gruppe C</t>
  </si>
  <si>
    <t>Summe aller Spiele Gruppe D</t>
  </si>
  <si>
    <t>Sieger Viertelfinale Spiel 25</t>
  </si>
  <si>
    <t>I. Runde um Platz 5-8</t>
  </si>
  <si>
    <t>Verlierer Viertelfinale Spiel 25</t>
  </si>
  <si>
    <t>Verlierer Viertelfinale Spiel 26</t>
  </si>
  <si>
    <t>Verlierer Viertelfinale Spiel 27</t>
  </si>
  <si>
    <t>Verlierer Viertelfinale Spiel 28</t>
  </si>
  <si>
    <t>Verlierer Spiel 29</t>
  </si>
  <si>
    <t>Verlierer Spiel 30</t>
  </si>
  <si>
    <t>Spiel um Platz 7</t>
  </si>
  <si>
    <t>Spiel um Platz 5</t>
  </si>
  <si>
    <t>Sieger Spiel 29</t>
  </si>
  <si>
    <t>Sieger Spiel 30</t>
  </si>
  <si>
    <t>Sieger Viertelfinale Spiel 27</t>
  </si>
  <si>
    <t>Sieger Viertelfinale Spiel 26</t>
  </si>
  <si>
    <t>Sieger Viertelfinale Spiel 28</t>
  </si>
  <si>
    <t>Verlierer Halbfinale Spiel  31</t>
  </si>
  <si>
    <t>Verlierer Halbfinale Spiel 32</t>
  </si>
  <si>
    <t>Sieger Halbfinale Spiel 31</t>
  </si>
  <si>
    <t>Sieger Halbfinale Spiel 32</t>
  </si>
  <si>
    <t>M01</t>
  </si>
  <si>
    <t>M02</t>
  </si>
  <si>
    <t>M03</t>
  </si>
  <si>
    <t>M04</t>
  </si>
  <si>
    <t>M05</t>
  </si>
  <si>
    <t>M06</t>
  </si>
  <si>
    <t>M07</t>
  </si>
  <si>
    <t>M08</t>
  </si>
  <si>
    <t>M09</t>
  </si>
  <si>
    <t>M10</t>
  </si>
  <si>
    <t>M11</t>
  </si>
  <si>
    <t>M12</t>
  </si>
  <si>
    <t>M13</t>
  </si>
  <si>
    <t>M14</t>
  </si>
  <si>
    <t>M15</t>
  </si>
  <si>
    <t>M16</t>
  </si>
  <si>
    <t>Gruppe E</t>
  </si>
  <si>
    <t>Gruppe F</t>
  </si>
  <si>
    <t>Gruppe G</t>
  </si>
  <si>
    <t>Gr.E</t>
  </si>
  <si>
    <t>Gr.F</t>
  </si>
  <si>
    <t>Gr.G</t>
  </si>
  <si>
    <t>Spielort</t>
  </si>
  <si>
    <t>M17</t>
  </si>
  <si>
    <t>M18</t>
  </si>
  <si>
    <t>M19</t>
  </si>
  <si>
    <t>M20</t>
  </si>
  <si>
    <t>M21</t>
  </si>
  <si>
    <t>M22</t>
  </si>
  <si>
    <t>M23</t>
  </si>
  <si>
    <t>M24</t>
  </si>
  <si>
    <t>M25</t>
  </si>
  <si>
    <t>M26</t>
  </si>
  <si>
    <t>M27</t>
  </si>
  <si>
    <t>M28</t>
  </si>
  <si>
    <t>Platz 3</t>
  </si>
  <si>
    <t>Platzierungen:</t>
  </si>
  <si>
    <t>1.</t>
  </si>
  <si>
    <t>2.</t>
  </si>
  <si>
    <t>3.</t>
  </si>
  <si>
    <t>4.</t>
  </si>
  <si>
    <t>Anschließend Siegerehrung</t>
  </si>
  <si>
    <t>Achtelfinale</t>
  </si>
  <si>
    <t>Zwei besten Gruppen 3.</t>
  </si>
  <si>
    <t>Gruppen 3.</t>
  </si>
  <si>
    <t>Bester Gruppendritte wenn aus Gr.- A 
/Zweitbester Gruppendritte</t>
  </si>
  <si>
    <t>Erster Gruppe E</t>
  </si>
  <si>
    <t>Erster Gruppe F</t>
  </si>
  <si>
    <t>Erster Gruppe G</t>
  </si>
  <si>
    <t>Zweiter Gruppe E</t>
  </si>
  <si>
    <t>Zweiter Gruppe F</t>
  </si>
  <si>
    <t>Zweiter Gruppe G</t>
  </si>
  <si>
    <t>Zweitbester Gruppendritte wenn aus -B 
/ Bester Gruppendritte</t>
  </si>
  <si>
    <t>Sieger Achtelfinale Spiel 42</t>
  </si>
  <si>
    <t>Sieger Achtelfinale Spiel 45</t>
  </si>
  <si>
    <t>Sieger Achtelfinale Spiel 43</t>
  </si>
  <si>
    <t>Sieger Achtelfinale Spiel 44</t>
  </si>
  <si>
    <t>Sieger Achtelfinale Spiel 47</t>
  </si>
  <si>
    <t>Sieger Achtelfinale Spiel 48</t>
  </si>
  <si>
    <t>Sieger Achtelfinale Spiel 46</t>
  </si>
  <si>
    <t xml:space="preserve">Sieger Achtelfinale Spiel 49 </t>
  </si>
  <si>
    <t>Halbfinale</t>
  </si>
  <si>
    <t>Sieger Viertelfinale Spiel 50</t>
  </si>
  <si>
    <t>Sieger Viertelfinale Spiel 52</t>
  </si>
  <si>
    <t>Sieger Viertelfinale Spiel 53</t>
  </si>
  <si>
    <t>Sieger Viertelfinale  Spiel 51</t>
  </si>
  <si>
    <t>(3:3) n. E.</t>
  </si>
  <si>
    <t>Sieger Halbfinale Spiel 55</t>
  </si>
  <si>
    <t>Sieger Halbfinale Spiel 54</t>
  </si>
  <si>
    <t>Verlierer Halbfinale Spiel  54</t>
  </si>
  <si>
    <t>Verlierer Halbfinale Spiel 55</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</si>
</sst>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87">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6"/>
      <name val="Small Fonts"/>
      <family val="2"/>
    </font>
    <font>
      <b/>
      <sz val="14"/>
      <name val="Arial"/>
      <family val="2"/>
    </font>
    <font>
      <b/>
      <sz val="8"/>
      <name val="Arial"/>
      <family val="2"/>
    </font>
    <font>
      <sz val="8"/>
      <name val="Arial"/>
      <family val="2"/>
    </font>
    <font>
      <sz val="8"/>
      <name val="Small Fonts"/>
      <family val="2"/>
    </font>
    <font>
      <b/>
      <sz val="8"/>
      <name val="Tahoma"/>
      <family val="2"/>
    </font>
    <font>
      <sz val="8"/>
      <name val="Tahoma"/>
      <family val="2"/>
    </font>
    <font>
      <b/>
      <u val="single"/>
      <sz val="16"/>
      <color indexed="53"/>
      <name val="Arial"/>
      <family val="2"/>
    </font>
    <font>
      <b/>
      <u val="single"/>
      <sz val="16"/>
      <name val="Arial"/>
      <family val="2"/>
    </font>
    <font>
      <u val="single"/>
      <sz val="7.5"/>
      <color indexed="36"/>
      <name val="Arial"/>
      <family val="2"/>
    </font>
    <font>
      <u val="single"/>
      <sz val="7.5"/>
      <color indexed="12"/>
      <name val="Arial"/>
      <family val="2"/>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10"/>
      <color indexed="9"/>
      <name val="Arial"/>
      <family val="2"/>
    </font>
    <font>
      <sz val="9"/>
      <name val="Arial"/>
      <family val="2"/>
    </font>
    <font>
      <sz val="9"/>
      <name val="Small Fonts"/>
      <family val="2"/>
    </font>
    <font>
      <b/>
      <sz val="12"/>
      <color indexed="12"/>
      <name val="Arial"/>
      <family val="2"/>
    </font>
    <font>
      <b/>
      <sz val="12"/>
      <color indexed="10"/>
      <name val="Arial"/>
      <family val="2"/>
    </font>
    <font>
      <b/>
      <sz val="10"/>
      <color indexed="10"/>
      <name val="Arial"/>
      <family val="2"/>
    </font>
    <font>
      <b/>
      <sz val="10"/>
      <color indexed="12"/>
      <name val="Arial"/>
      <family val="2"/>
    </font>
    <font>
      <b/>
      <sz val="16"/>
      <color indexed="56"/>
      <name val="Arial"/>
      <family val="2"/>
    </font>
    <font>
      <b/>
      <sz val="26"/>
      <color indexed="9"/>
      <name val="Arial"/>
      <family val="2"/>
    </font>
    <font>
      <b/>
      <sz val="12"/>
      <color indexed="28"/>
      <name val="Arial"/>
      <family val="2"/>
    </font>
    <font>
      <b/>
      <sz val="10"/>
      <color indexed="28"/>
      <name val="Arial"/>
      <family val="2"/>
    </font>
    <font>
      <sz val="10"/>
      <color indexed="56"/>
      <name val="Arial"/>
      <family val="2"/>
    </font>
    <font>
      <b/>
      <sz val="10"/>
      <color indexed="56"/>
      <name val="Arial"/>
      <family val="2"/>
    </font>
    <font>
      <b/>
      <sz val="7"/>
      <color indexed="28"/>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u val="single"/>
      <sz val="10"/>
      <color indexed="9"/>
      <name val="Arial"/>
      <family val="2"/>
    </font>
    <font>
      <b/>
      <u val="single"/>
      <sz val="8"/>
      <color indexed="9"/>
      <name val="Arial"/>
      <family val="2"/>
    </font>
    <font>
      <b/>
      <sz val="16"/>
      <color indexed="12"/>
      <name val="Arial"/>
      <family val="2"/>
    </font>
    <font>
      <b/>
      <sz val="11"/>
      <color indexed="10"/>
      <name val="Arial"/>
      <family val="2"/>
    </font>
    <font>
      <b/>
      <sz val="11"/>
      <color indexed="56"/>
      <name val="Arial"/>
      <family val="2"/>
    </font>
    <font>
      <b/>
      <sz val="14"/>
      <color indexed="56"/>
      <name val="Arial"/>
      <family val="2"/>
    </font>
    <font>
      <b/>
      <i/>
      <sz val="11"/>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0"/>
      <name val="Arial"/>
      <family val="2"/>
    </font>
    <font>
      <b/>
      <u val="single"/>
      <sz val="10"/>
      <color theme="0"/>
      <name val="Arial"/>
      <family val="2"/>
    </font>
    <font>
      <b/>
      <u val="single"/>
      <sz val="8"/>
      <color theme="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0"/>
        <bgColor indexed="64"/>
      </patternFill>
    </fill>
    <fill>
      <patternFill patternType="solid">
        <fgColor indexed="20"/>
        <bgColor indexed="64"/>
      </patternFill>
    </fill>
    <fill>
      <patternFill patternType="solid">
        <fgColor indexed="46"/>
        <bgColor indexed="64"/>
      </patternFill>
    </fill>
    <fill>
      <patternFill patternType="solid">
        <fgColor indexed="41"/>
        <bgColor indexed="64"/>
      </patternFill>
    </fill>
    <fill>
      <patternFill patternType="solid">
        <fgColor theme="2" tint="-0.24997000396251678"/>
        <bgColor indexed="64"/>
      </patternFill>
    </fill>
    <fill>
      <patternFill patternType="solid">
        <fgColor rgb="FF00B050"/>
        <bgColor indexed="64"/>
      </patternFill>
    </fill>
    <fill>
      <patternFill patternType="solid">
        <fgColor theme="0"/>
        <bgColor indexed="64"/>
      </patternFill>
    </fill>
    <fill>
      <patternFill patternType="solid">
        <fgColor theme="0" tint="-0.1499900072813034"/>
        <bgColor indexed="64"/>
      </patternFill>
    </fill>
  </fills>
  <borders count="5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style="medium"/>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top style="thin"/>
      <bottom style="thin"/>
    </border>
    <border>
      <left style="thin"/>
      <right/>
      <top style="thin"/>
      <bottom style="medium"/>
    </border>
    <border>
      <left>
        <color indexed="63"/>
      </left>
      <right>
        <color indexed="63"/>
      </right>
      <top style="thin"/>
      <bottom style="medium"/>
    </border>
    <border>
      <left>
        <color indexed="63"/>
      </left>
      <right style="medium"/>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6" borderId="2" applyNumberFormat="0" applyAlignment="0" applyProtection="0"/>
    <xf numFmtId="0" fontId="15" fillId="0" borderId="0" applyNumberFormat="0" applyFill="0" applyBorder="0" applyAlignment="0" applyProtection="0"/>
    <xf numFmtId="169" fontId="0" fillId="0" borderId="0" applyFont="0" applyFill="0" applyBorder="0" applyAlignment="0" applyProtection="0"/>
    <xf numFmtId="0" fontId="71" fillId="27" borderId="2" applyNumberFormat="0" applyAlignment="0" applyProtection="0"/>
    <xf numFmtId="0" fontId="72" fillId="0" borderId="3" applyNumberFormat="0" applyFill="0" applyAlignment="0" applyProtection="0"/>
    <xf numFmtId="0" fontId="73" fillId="0" borderId="0" applyNumberFormat="0" applyFill="0" applyBorder="0" applyAlignment="0" applyProtection="0"/>
    <xf numFmtId="0" fontId="74" fillId="28" borderId="0" applyNumberFormat="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0" fontId="7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6" fillId="31" borderId="0" applyNumberFormat="0" applyBorder="0" applyAlignment="0" applyProtection="0"/>
    <xf numFmtId="0" fontId="0" fillId="0" borderId="0">
      <alignment/>
      <protection/>
    </xf>
    <xf numFmtId="0" fontId="77" fillId="0" borderId="0" applyNumberForma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2" fillId="0" borderId="0" applyNumberFormat="0" applyFill="0" applyBorder="0" applyAlignment="0" applyProtection="0"/>
    <xf numFmtId="0" fontId="83" fillId="32" borderId="9" applyNumberFormat="0" applyAlignment="0" applyProtection="0"/>
  </cellStyleXfs>
  <cellXfs count="318">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4"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9"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9"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9" fillId="0" borderId="0" xfId="0" applyFont="1" applyFill="1" applyBorder="1" applyAlignment="1" applyProtection="1">
      <alignment horizontal="center"/>
      <protection locked="0"/>
    </xf>
    <xf numFmtId="0" fontId="19" fillId="0" borderId="0" xfId="0" applyFont="1" applyFill="1" applyBorder="1" applyAlignment="1" applyProtection="1">
      <alignment/>
      <protection locked="0"/>
    </xf>
    <xf numFmtId="0" fontId="19" fillId="0" borderId="0" xfId="0" applyFont="1" applyFill="1" applyBorder="1" applyAlignment="1" applyProtection="1">
      <alignment/>
      <protection/>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0" fontId="1" fillId="38" borderId="10" xfId="0" applyFont="1" applyFill="1" applyBorder="1" applyAlignment="1" applyProtection="1">
      <alignment horizontal="center" vertic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39" borderId="0" xfId="0" applyNumberFormat="1" applyFont="1" applyFill="1" applyAlignment="1" applyProtection="1">
      <alignment horizontal="center"/>
      <protection locked="0"/>
    </xf>
    <xf numFmtId="0" fontId="4" fillId="33" borderId="0" xfId="0" applyFont="1" applyFill="1" applyAlignment="1" applyProtection="1">
      <alignment horizontal="center"/>
      <protection/>
    </xf>
    <xf numFmtId="0" fontId="4" fillId="33" borderId="10" xfId="0" applyFont="1" applyFill="1" applyBorder="1" applyAlignment="1" applyProtection="1">
      <alignment horizontal="center" vertical="center"/>
      <protection/>
    </xf>
    <xf numFmtId="0" fontId="5" fillId="33" borderId="10" xfId="0" applyFont="1" applyFill="1" applyBorder="1" applyAlignment="1" applyProtection="1">
      <alignment horizontal="right"/>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4" fillId="33" borderId="10" xfId="0" applyFont="1" applyFill="1" applyBorder="1" applyAlignment="1" applyProtection="1">
      <alignment horizontal="center"/>
      <protection/>
    </xf>
    <xf numFmtId="0" fontId="0" fillId="33" borderId="0" xfId="0" applyFont="1" applyFill="1" applyAlignment="1" applyProtection="1">
      <alignment horizontal="center"/>
      <protection/>
    </xf>
    <xf numFmtId="0" fontId="30" fillId="33" borderId="10" xfId="0" applyFont="1" applyFill="1" applyBorder="1" applyAlignment="1" applyProtection="1">
      <alignment horizontal="right"/>
      <protection/>
    </xf>
    <xf numFmtId="0" fontId="30" fillId="33" borderId="10" xfId="0" applyFont="1" applyFill="1" applyBorder="1" applyAlignment="1" applyProtection="1">
      <alignment horizontal="center"/>
      <protection/>
    </xf>
    <xf numFmtId="0" fontId="30" fillId="33" borderId="10" xfId="0" applyFont="1" applyFill="1" applyBorder="1" applyAlignment="1" applyProtection="1">
      <alignment/>
      <protection/>
    </xf>
    <xf numFmtId="1" fontId="0" fillId="33" borderId="0" xfId="0" applyNumberFormat="1" applyFont="1" applyFill="1" applyAlignment="1" applyProtection="1">
      <alignment horizontal="center"/>
      <protection/>
    </xf>
    <xf numFmtId="0" fontId="30" fillId="33" borderId="10" xfId="0" applyNumberFormat="1" applyFont="1" applyFill="1" applyBorder="1" applyAlignment="1" applyProtection="1">
      <alignment/>
      <protection/>
    </xf>
    <xf numFmtId="0" fontId="1" fillId="33" borderId="0" xfId="0" applyFont="1" applyFill="1" applyAlignment="1" applyProtection="1">
      <alignment horizontal="center" vertical="center" wrapText="1"/>
      <protection/>
    </xf>
    <xf numFmtId="0" fontId="8" fillId="33" borderId="0" xfId="0" applyFont="1" applyFill="1" applyAlignment="1" applyProtection="1">
      <alignment horizontal="left" vertical="center" wrapText="1"/>
      <protection/>
    </xf>
    <xf numFmtId="0" fontId="7" fillId="33" borderId="0" xfId="0" applyFont="1" applyFill="1" applyAlignment="1" applyProtection="1">
      <alignment horizontal="centerContinuous" vertical="center" wrapText="1"/>
      <protection/>
    </xf>
    <xf numFmtId="0" fontId="1" fillId="33" borderId="0" xfId="0" applyFont="1" applyFill="1" applyAlignment="1" applyProtection="1">
      <alignment horizontal="centerContinuous" vertical="center" wrapText="1"/>
      <protection/>
    </xf>
    <xf numFmtId="0" fontId="0" fillId="0" borderId="0" xfId="0" applyAlignment="1" applyProtection="1">
      <alignment horizontal="centerContinuous" vertical="center" wrapText="1"/>
      <protection/>
    </xf>
    <xf numFmtId="0" fontId="9" fillId="33" borderId="0" xfId="0" applyFont="1" applyFill="1" applyAlignment="1" applyProtection="1">
      <alignment horizontal="left"/>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9" fillId="33" borderId="0" xfId="0" applyFont="1" applyFill="1" applyAlignment="1" applyProtection="1">
      <alignment horizontal="center"/>
      <protection/>
    </xf>
    <xf numFmtId="0" fontId="0" fillId="33" borderId="0" xfId="0" applyFont="1" applyFill="1" applyAlignment="1" applyProtection="1">
      <alignment horizontal="centerContinuous"/>
      <protection/>
    </xf>
    <xf numFmtId="0" fontId="0" fillId="33" borderId="0" xfId="0" applyFont="1" applyFill="1" applyAlignment="1" applyProtection="1">
      <alignment/>
      <protection/>
    </xf>
    <xf numFmtId="0" fontId="6" fillId="33" borderId="0" xfId="0" applyFont="1" applyFill="1" applyAlignment="1" applyProtection="1">
      <alignment horizontal="center"/>
      <protection/>
    </xf>
    <xf numFmtId="0" fontId="6" fillId="33" borderId="0" xfId="0" applyFont="1" applyFill="1" applyAlignment="1" applyProtection="1">
      <alignment horizontal="left"/>
      <protection/>
    </xf>
    <xf numFmtId="0" fontId="10" fillId="33" borderId="0" xfId="0" applyFont="1" applyFill="1" applyAlignment="1" applyProtection="1">
      <alignment horizontal="center"/>
      <protection/>
    </xf>
    <xf numFmtId="0" fontId="0" fillId="33" borderId="0" xfId="0" applyFont="1" applyFill="1" applyAlignment="1" applyProtection="1">
      <alignment horizontal="left"/>
      <protection locked="0"/>
    </xf>
    <xf numFmtId="0" fontId="0" fillId="33" borderId="0" xfId="0" applyFont="1" applyFill="1" applyAlignment="1" applyProtection="1">
      <alignment horizontal="right"/>
      <protection locked="0"/>
    </xf>
    <xf numFmtId="0" fontId="0" fillId="0" borderId="10" xfId="0" applyFont="1" applyFill="1" applyBorder="1" applyAlignment="1">
      <alignment horizontal="center" vertical="center"/>
    </xf>
    <xf numFmtId="0" fontId="9"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0" fontId="1" fillId="33" borderId="0" xfId="0" applyFont="1" applyFill="1" applyAlignment="1" applyProtection="1">
      <alignment horizontal="right"/>
      <protection/>
    </xf>
    <xf numFmtId="0" fontId="1" fillId="33" borderId="0" xfId="0" applyFont="1" applyFill="1" applyAlignment="1" applyProtection="1">
      <alignment horizontal="left"/>
      <protection/>
    </xf>
    <xf numFmtId="0" fontId="0" fillId="0" borderId="10" xfId="0" applyBorder="1" applyAlignment="1">
      <alignment horizontal="center"/>
    </xf>
    <xf numFmtId="0" fontId="5" fillId="33" borderId="10" xfId="0" applyFont="1" applyFill="1" applyBorder="1" applyAlignment="1" applyProtection="1">
      <alignment horizontal="centerContinuous"/>
      <protection/>
    </xf>
    <xf numFmtId="173" fontId="24" fillId="33" borderId="0" xfId="0" applyNumberFormat="1" applyFont="1" applyFill="1" applyAlignment="1" applyProtection="1">
      <alignment horizontal="center"/>
      <protection/>
    </xf>
    <xf numFmtId="0" fontId="24" fillId="33" borderId="0" xfId="0" applyFont="1" applyFill="1" applyAlignment="1" applyProtection="1">
      <alignment horizontal="center"/>
      <protection/>
    </xf>
    <xf numFmtId="0" fontId="31" fillId="33" borderId="0" xfId="0"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0" fontId="32" fillId="33" borderId="0" xfId="0" applyFont="1" applyFill="1" applyAlignment="1" applyProtection="1">
      <alignment horizontal="center" vertical="center"/>
      <protection/>
    </xf>
    <xf numFmtId="0" fontId="31" fillId="33" borderId="0" xfId="0" applyFont="1" applyFill="1" applyAlignment="1" applyProtection="1">
      <alignment horizontal="center"/>
      <protection/>
    </xf>
    <xf numFmtId="0" fontId="32" fillId="33" borderId="0" xfId="0" applyFont="1" applyFill="1" applyAlignment="1" applyProtection="1">
      <alignment horizontal="center"/>
      <protection/>
    </xf>
    <xf numFmtId="0" fontId="9" fillId="33" borderId="0" xfId="0" applyFont="1" applyFill="1" applyAlignment="1" applyProtection="1">
      <alignment/>
      <protection/>
    </xf>
    <xf numFmtId="0" fontId="9" fillId="33" borderId="0" xfId="0" applyFont="1" applyFill="1" applyAlignment="1" applyProtection="1">
      <alignment horizontal="right"/>
      <protection/>
    </xf>
    <xf numFmtId="0" fontId="0" fillId="33" borderId="0" xfId="0" applyFont="1" applyFill="1" applyAlignment="1" applyProtection="1">
      <alignment horizontal="center" vertical="center"/>
      <protection locked="0"/>
    </xf>
    <xf numFmtId="0" fontId="31" fillId="33" borderId="0" xfId="0" applyFont="1" applyFill="1" applyAlignment="1" applyProtection="1">
      <alignment horizontal="center"/>
      <protection/>
    </xf>
    <xf numFmtId="0" fontId="19" fillId="33" borderId="0" xfId="0" applyFont="1" applyFill="1" applyBorder="1" applyAlignment="1" applyProtection="1">
      <alignment vertical="center"/>
      <protection/>
    </xf>
    <xf numFmtId="0" fontId="20" fillId="33" borderId="0" xfId="0" applyFont="1" applyFill="1" applyBorder="1" applyAlignment="1" applyProtection="1">
      <alignment horizontal="center" vertical="center"/>
      <protection/>
    </xf>
    <xf numFmtId="0" fontId="0" fillId="33" borderId="0" xfId="0" applyFill="1" applyAlignment="1">
      <alignment/>
    </xf>
    <xf numFmtId="0" fontId="21"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center" vertical="center"/>
      <protection/>
    </xf>
    <xf numFmtId="0" fontId="23"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top"/>
      <protection/>
    </xf>
    <xf numFmtId="0" fontId="19" fillId="33" borderId="0" xfId="0" applyFont="1" applyFill="1" applyBorder="1" applyAlignment="1" applyProtection="1">
      <alignment horizontal="center"/>
      <protection locked="0"/>
    </xf>
    <xf numFmtId="0" fontId="19" fillId="33" borderId="0" xfId="0" applyFont="1" applyFill="1" applyBorder="1" applyAlignment="1" applyProtection="1">
      <alignment/>
      <protection locked="0"/>
    </xf>
    <xf numFmtId="0" fontId="19" fillId="33" borderId="10" xfId="0" applyFont="1" applyFill="1" applyBorder="1" applyAlignment="1" applyProtection="1">
      <alignment horizontal="center"/>
      <protection/>
    </xf>
    <xf numFmtId="0" fontId="24" fillId="33" borderId="10" xfId="0" applyFont="1" applyFill="1" applyBorder="1" applyAlignment="1" applyProtection="1">
      <alignment horizontal="center" vertical="center"/>
      <protection/>
    </xf>
    <xf numFmtId="0" fontId="19" fillId="33" borderId="11" xfId="0" applyFont="1" applyFill="1" applyBorder="1" applyAlignment="1" applyProtection="1">
      <alignment horizontal="center" vertical="center"/>
      <protection/>
    </xf>
    <xf numFmtId="0" fontId="19" fillId="33" borderId="12" xfId="0" applyFont="1" applyFill="1" applyBorder="1" applyAlignment="1" applyProtection="1">
      <alignment horizontal="center" vertical="center"/>
      <protection/>
    </xf>
    <xf numFmtId="0" fontId="19" fillId="33" borderId="0" xfId="0" applyFont="1" applyFill="1" applyBorder="1" applyAlignment="1" applyProtection="1">
      <alignment horizontal="left"/>
      <protection/>
    </xf>
    <xf numFmtId="0" fontId="19" fillId="33" borderId="0" xfId="0" applyFont="1" applyFill="1" applyBorder="1" applyAlignment="1" applyProtection="1">
      <alignment/>
      <protection/>
    </xf>
    <xf numFmtId="0" fontId="22" fillId="33" borderId="0" xfId="0" applyFont="1" applyFill="1" applyBorder="1" applyAlignment="1" applyProtection="1">
      <alignment horizontal="center"/>
      <protection/>
    </xf>
    <xf numFmtId="0" fontId="22" fillId="33" borderId="0" xfId="0" applyFont="1" applyFill="1" applyBorder="1" applyAlignment="1" applyProtection="1">
      <alignment horizontal="right"/>
      <protection/>
    </xf>
    <xf numFmtId="0" fontId="19" fillId="33" borderId="0" xfId="0" applyFont="1" applyFill="1" applyBorder="1" applyAlignment="1" applyProtection="1">
      <alignment horizontal="center"/>
      <protection/>
    </xf>
    <xf numFmtId="0" fontId="19" fillId="33" borderId="0" xfId="0" applyFont="1" applyFill="1" applyBorder="1" applyAlignment="1" applyProtection="1">
      <alignment horizontal="centerContinuous"/>
      <protection/>
    </xf>
    <xf numFmtId="20" fontId="25" fillId="33" borderId="0" xfId="0" applyNumberFormat="1" applyFont="1" applyFill="1" applyBorder="1" applyAlignment="1" applyProtection="1">
      <alignment horizontal="center" vertical="center"/>
      <protection/>
    </xf>
    <xf numFmtId="0" fontId="25" fillId="33" borderId="0" xfId="0" applyFont="1" applyFill="1" applyBorder="1" applyAlignment="1" applyProtection="1">
      <alignment/>
      <protection/>
    </xf>
    <xf numFmtId="0" fontId="25" fillId="33" borderId="0" xfId="0" applyFont="1" applyFill="1" applyBorder="1" applyAlignment="1" applyProtection="1">
      <alignment/>
      <protection locked="0"/>
    </xf>
    <xf numFmtId="0" fontId="0" fillId="33" borderId="0" xfId="0" applyFont="1" applyFill="1" applyAlignment="1" applyProtection="1">
      <alignment horizontal="center"/>
      <protection/>
    </xf>
    <xf numFmtId="0" fontId="1" fillId="34" borderId="0" xfId="0" applyFont="1" applyFill="1" applyAlignment="1" applyProtection="1">
      <alignment horizontal="right"/>
      <protection/>
    </xf>
    <xf numFmtId="0" fontId="1" fillId="34" borderId="0" xfId="0" applyFont="1" applyFill="1" applyAlignment="1" applyProtection="1">
      <alignment horizontal="left"/>
      <protection/>
    </xf>
    <xf numFmtId="0" fontId="19" fillId="33" borderId="10" xfId="0" applyFont="1" applyFill="1" applyBorder="1" applyAlignment="1" applyProtection="1">
      <alignment horizontal="center"/>
      <protection locked="0"/>
    </xf>
    <xf numFmtId="0" fontId="24" fillId="33" borderId="10" xfId="0" applyFont="1" applyFill="1" applyBorder="1" applyAlignment="1" applyProtection="1">
      <alignment horizontal="center" vertical="center"/>
      <protection locked="0"/>
    </xf>
    <xf numFmtId="0" fontId="19" fillId="33" borderId="11" xfId="0" applyFont="1" applyFill="1" applyBorder="1" applyAlignment="1" applyProtection="1">
      <alignment horizontal="center" vertical="center"/>
      <protection locked="0"/>
    </xf>
    <xf numFmtId="0" fontId="19" fillId="33" borderId="12" xfId="0" applyFont="1" applyFill="1" applyBorder="1" applyAlignment="1" applyProtection="1">
      <alignment horizontal="center" vertical="center"/>
      <protection locked="0"/>
    </xf>
    <xf numFmtId="0" fontId="38" fillId="40" borderId="0" xfId="0" applyFont="1" applyFill="1" applyBorder="1" applyAlignment="1">
      <alignment horizontal="center" vertical="center"/>
    </xf>
    <xf numFmtId="0" fontId="0" fillId="37" borderId="0" xfId="0" applyFill="1" applyBorder="1" applyAlignment="1">
      <alignment/>
    </xf>
    <xf numFmtId="0" fontId="0" fillId="0" borderId="0" xfId="53">
      <alignment/>
      <protection/>
    </xf>
    <xf numFmtId="0" fontId="1" fillId="41" borderId="10" xfId="0" applyFont="1" applyFill="1" applyBorder="1" applyAlignment="1" applyProtection="1">
      <alignment horizontal="center"/>
      <protection locked="0"/>
    </xf>
    <xf numFmtId="0" fontId="13" fillId="42" borderId="13" xfId="0" applyFont="1" applyFill="1" applyBorder="1" applyAlignment="1">
      <alignment horizontal="center" vertical="center"/>
    </xf>
    <xf numFmtId="0" fontId="13" fillId="42" borderId="0" xfId="0" applyFont="1" applyFill="1" applyBorder="1" applyAlignment="1">
      <alignment horizontal="center" vertical="center"/>
    </xf>
    <xf numFmtId="0" fontId="0" fillId="33" borderId="0" xfId="0" applyFont="1" applyFill="1" applyAlignment="1" applyProtection="1">
      <alignment horizontal="center"/>
      <protection/>
    </xf>
    <xf numFmtId="0" fontId="8" fillId="33" borderId="0" xfId="0" applyFont="1" applyFill="1" applyAlignment="1" applyProtection="1">
      <alignment horizontal="center" vertical="center" wrapText="1"/>
      <protection/>
    </xf>
    <xf numFmtId="0" fontId="31" fillId="33" borderId="0" xfId="0" applyFont="1" applyFill="1" applyAlignment="1" applyProtection="1">
      <alignment horizontal="center"/>
      <protection locked="0"/>
    </xf>
    <xf numFmtId="0" fontId="23" fillId="33" borderId="0" xfId="0" applyFont="1" applyFill="1" applyAlignment="1" applyProtection="1">
      <alignment horizontal="center" vertical="top"/>
      <protection/>
    </xf>
    <xf numFmtId="0" fontId="23" fillId="33" borderId="0" xfId="0" applyFont="1" applyFill="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20"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center"/>
      <protection/>
    </xf>
    <xf numFmtId="0" fontId="23" fillId="33" borderId="14" xfId="0" applyFont="1" applyFill="1" applyBorder="1" applyAlignment="1" applyProtection="1">
      <alignment horizontal="center" vertical="center"/>
      <protection/>
    </xf>
    <xf numFmtId="0" fontId="23" fillId="33" borderId="15" xfId="0" applyFont="1" applyFill="1" applyBorder="1" applyAlignment="1" applyProtection="1">
      <alignment horizontal="center" vertical="center"/>
      <protection/>
    </xf>
    <xf numFmtId="0" fontId="22" fillId="33" borderId="14" xfId="0" applyFont="1" applyFill="1" applyBorder="1" applyAlignment="1" applyProtection="1">
      <alignment horizontal="center" vertical="center"/>
      <protection/>
    </xf>
    <xf numFmtId="0" fontId="22" fillId="33" borderId="15" xfId="0" applyFont="1" applyFill="1" applyBorder="1" applyAlignment="1" applyProtection="1">
      <alignment horizontal="center" vertical="center"/>
      <protection/>
    </xf>
    <xf numFmtId="0" fontId="19" fillId="33" borderId="14" xfId="0" applyFont="1" applyFill="1" applyBorder="1" applyAlignment="1" applyProtection="1">
      <alignment horizontal="center"/>
      <protection/>
    </xf>
    <xf numFmtId="0" fontId="19" fillId="33" borderId="15" xfId="0" applyFont="1" applyFill="1" applyBorder="1" applyAlignment="1" applyProtection="1">
      <alignment horizontal="center"/>
      <protection/>
    </xf>
    <xf numFmtId="0" fontId="1" fillId="33" borderId="0" xfId="0" applyFont="1" applyFill="1" applyAlignment="1" applyProtection="1">
      <alignment horizontal="center" vertical="center" wrapText="1"/>
      <protection/>
    </xf>
    <xf numFmtId="0" fontId="8" fillId="33" borderId="0" xfId="0" applyFont="1" applyFill="1" applyAlignment="1" applyProtection="1">
      <alignment horizontal="left" vertical="center" wrapText="1"/>
      <protection/>
    </xf>
    <xf numFmtId="0" fontId="1" fillId="33" borderId="0" xfId="0" applyFont="1" applyFill="1" applyAlignment="1" applyProtection="1">
      <alignment horizontal="center" wrapText="1"/>
      <protection/>
    </xf>
    <xf numFmtId="0" fontId="8" fillId="33" borderId="0" xfId="0" applyFont="1" applyFill="1" applyAlignment="1" applyProtection="1">
      <alignment horizontal="left" wrapText="1"/>
      <protection/>
    </xf>
    <xf numFmtId="0" fontId="9" fillId="33" borderId="0" xfId="0" applyFont="1" applyFill="1" applyAlignment="1" applyProtection="1">
      <alignment horizontal="center"/>
      <protection/>
    </xf>
    <xf numFmtId="0" fontId="1" fillId="13" borderId="10" xfId="0" applyFont="1" applyFill="1" applyBorder="1" applyAlignment="1" applyProtection="1">
      <alignment horizontal="center" vertical="center"/>
      <protection locked="0"/>
    </xf>
    <xf numFmtId="0" fontId="1" fillId="43" borderId="10" xfId="0" applyFont="1" applyFill="1" applyBorder="1" applyAlignment="1" applyProtection="1">
      <alignment horizontal="center"/>
      <protection locked="0"/>
    </xf>
    <xf numFmtId="0" fontId="1" fillId="44" borderId="10" xfId="0" applyFont="1" applyFill="1" applyBorder="1" applyAlignment="1" applyProtection="1">
      <alignment horizontal="center"/>
      <protection locked="0"/>
    </xf>
    <xf numFmtId="0" fontId="0" fillId="45" borderId="0" xfId="0" applyFont="1" applyFill="1" applyAlignment="1" applyProtection="1">
      <alignment horizontal="left"/>
      <protection/>
    </xf>
    <xf numFmtId="0" fontId="0" fillId="45" borderId="0" xfId="0" applyFont="1" applyFill="1" applyAlignment="1" applyProtection="1">
      <alignment/>
      <protection/>
    </xf>
    <xf numFmtId="0" fontId="0" fillId="45" borderId="0" xfId="0" applyFont="1" applyFill="1" applyAlignment="1" applyProtection="1">
      <alignment horizontal="center"/>
      <protection/>
    </xf>
    <xf numFmtId="0" fontId="84" fillId="45" borderId="0" xfId="0" applyFont="1" applyFill="1" applyBorder="1" applyAlignment="1" applyProtection="1">
      <alignment horizontal="left"/>
      <protection/>
    </xf>
    <xf numFmtId="0" fontId="84" fillId="45" borderId="0" xfId="0" applyFont="1" applyFill="1" applyBorder="1" applyAlignment="1" applyProtection="1">
      <alignment/>
      <protection/>
    </xf>
    <xf numFmtId="0" fontId="84" fillId="45" borderId="0" xfId="0" applyFont="1" applyFill="1" applyBorder="1" applyAlignment="1" applyProtection="1">
      <alignment horizontal="center"/>
      <protection/>
    </xf>
    <xf numFmtId="0" fontId="85" fillId="45" borderId="0" xfId="0" applyFont="1" applyFill="1" applyBorder="1" applyAlignment="1" applyProtection="1">
      <alignment horizontal="center"/>
      <protection/>
    </xf>
    <xf numFmtId="0" fontId="86" fillId="45" borderId="0" xfId="0" applyFont="1" applyFill="1" applyBorder="1" applyAlignment="1" applyProtection="1">
      <alignment horizontal="right"/>
      <protection/>
    </xf>
    <xf numFmtId="0" fontId="86" fillId="45" borderId="0" xfId="0" applyFont="1" applyFill="1" applyBorder="1" applyAlignment="1" applyProtection="1">
      <alignment horizontal="centerContinuous"/>
      <protection/>
    </xf>
    <xf numFmtId="0" fontId="84" fillId="45" borderId="0" xfId="0" applyFont="1" applyFill="1" applyBorder="1" applyAlignment="1">
      <alignment horizontal="center"/>
    </xf>
    <xf numFmtId="0" fontId="84" fillId="45" borderId="0" xfId="0" applyNumberFormat="1" applyFont="1" applyFill="1" applyBorder="1" applyAlignment="1" applyProtection="1">
      <alignment/>
      <protection/>
    </xf>
    <xf numFmtId="0" fontId="4" fillId="33" borderId="16" xfId="0" applyFont="1" applyFill="1" applyBorder="1" applyAlignment="1" applyProtection="1">
      <alignment horizontal="center"/>
      <protection/>
    </xf>
    <xf numFmtId="0" fontId="5" fillId="33" borderId="17" xfId="0" applyFont="1" applyFill="1" applyBorder="1" applyAlignment="1" applyProtection="1">
      <alignment horizontal="right"/>
      <protection/>
    </xf>
    <xf numFmtId="0" fontId="5" fillId="33" borderId="17" xfId="0" applyFont="1" applyFill="1" applyBorder="1" applyAlignment="1" applyProtection="1">
      <alignment horizontal="centerContinuous"/>
      <protection/>
    </xf>
    <xf numFmtId="0" fontId="5" fillId="33" borderId="18" xfId="0" applyFont="1" applyFill="1" applyBorder="1" applyAlignment="1" applyProtection="1">
      <alignment horizontal="centerContinuous"/>
      <protection/>
    </xf>
    <xf numFmtId="0" fontId="0" fillId="0" borderId="19" xfId="0" applyBorder="1" applyAlignment="1">
      <alignment horizontal="center"/>
    </xf>
    <xf numFmtId="0" fontId="30" fillId="33" borderId="20" xfId="0" applyFont="1" applyFill="1" applyBorder="1" applyAlignment="1" applyProtection="1">
      <alignment/>
      <protection/>
    </xf>
    <xf numFmtId="0" fontId="0" fillId="0" borderId="21" xfId="0" applyBorder="1" applyAlignment="1">
      <alignment horizontal="center"/>
    </xf>
    <xf numFmtId="0" fontId="30" fillId="33" borderId="22" xfId="0" applyFont="1" applyFill="1" applyBorder="1" applyAlignment="1" applyProtection="1">
      <alignment horizontal="center"/>
      <protection/>
    </xf>
    <xf numFmtId="0" fontId="30" fillId="33" borderId="22" xfId="0" applyFont="1" applyFill="1" applyBorder="1" applyAlignment="1" applyProtection="1">
      <alignment/>
      <protection/>
    </xf>
    <xf numFmtId="0" fontId="30" fillId="33" borderId="23" xfId="0" applyFont="1" applyFill="1" applyBorder="1" applyAlignment="1" applyProtection="1">
      <alignment/>
      <protection/>
    </xf>
    <xf numFmtId="0" fontId="4" fillId="33" borderId="16" xfId="0" applyFont="1" applyFill="1" applyBorder="1" applyAlignment="1" applyProtection="1">
      <alignment horizontal="center" vertical="center"/>
      <protection/>
    </xf>
    <xf numFmtId="0" fontId="30" fillId="33" borderId="20" xfId="0" applyFont="1" applyFill="1" applyBorder="1" applyAlignment="1" applyProtection="1">
      <alignment horizontal="center"/>
      <protection/>
    </xf>
    <xf numFmtId="0" fontId="30" fillId="33" borderId="22" xfId="0" applyFont="1" applyFill="1" applyBorder="1" applyAlignment="1" applyProtection="1">
      <alignment horizontal="right"/>
      <protection/>
    </xf>
    <xf numFmtId="0" fontId="30" fillId="33" borderId="23" xfId="0" applyFont="1" applyFill="1" applyBorder="1" applyAlignment="1" applyProtection="1">
      <alignment horizontal="center"/>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center"/>
      <protection/>
    </xf>
    <xf numFmtId="173" fontId="24" fillId="33" borderId="24" xfId="0" applyNumberFormat="1" applyFont="1" applyFill="1" applyBorder="1" applyAlignment="1" applyProtection="1">
      <alignment horizontal="center"/>
      <protection/>
    </xf>
    <xf numFmtId="0" fontId="9" fillId="33" borderId="14" xfId="0" applyFont="1" applyFill="1" applyBorder="1" applyAlignment="1" applyProtection="1">
      <alignment horizontal="center"/>
      <protection/>
    </xf>
    <xf numFmtId="0" fontId="9" fillId="33" borderId="14" xfId="0" applyFont="1" applyFill="1" applyBorder="1" applyAlignment="1" applyProtection="1">
      <alignment horizontal="left"/>
      <protection/>
    </xf>
    <xf numFmtId="0" fontId="0" fillId="33" borderId="14" xfId="0" applyFont="1" applyFill="1" applyBorder="1" applyAlignment="1" applyProtection="1">
      <alignment horizontal="center"/>
      <protection/>
    </xf>
    <xf numFmtId="0" fontId="0" fillId="33" borderId="14" xfId="0" applyFont="1" applyFill="1" applyBorder="1" applyAlignment="1" applyProtection="1">
      <alignment horizontal="right"/>
      <protection/>
    </xf>
    <xf numFmtId="0" fontId="0" fillId="33" borderId="14" xfId="0" applyFont="1" applyFill="1" applyBorder="1" applyAlignment="1" applyProtection="1">
      <alignment horizontal="center"/>
      <protection/>
    </xf>
    <xf numFmtId="0" fontId="0" fillId="33" borderId="14" xfId="0" applyFont="1" applyFill="1" applyBorder="1" applyAlignment="1" applyProtection="1">
      <alignment horizontal="left"/>
      <protection/>
    </xf>
    <xf numFmtId="0" fontId="0" fillId="33" borderId="14" xfId="0" applyFont="1" applyFill="1" applyBorder="1" applyAlignment="1" applyProtection="1">
      <alignment horizontal="right"/>
      <protection locked="0"/>
    </xf>
    <xf numFmtId="0" fontId="0" fillId="33" borderId="25" xfId="0" applyFont="1" applyFill="1" applyBorder="1" applyAlignment="1" applyProtection="1">
      <alignment horizontal="left"/>
      <protection locked="0"/>
    </xf>
    <xf numFmtId="173" fontId="24" fillId="33" borderId="13" xfId="0" applyNumberFormat="1" applyFont="1" applyFill="1" applyBorder="1" applyAlignment="1" applyProtection="1">
      <alignment horizontal="center"/>
      <protection/>
    </xf>
    <xf numFmtId="0" fontId="9" fillId="33" borderId="0" xfId="0" applyFont="1" applyFill="1" applyBorder="1" applyAlignment="1" applyProtection="1">
      <alignment horizontal="center"/>
      <protection/>
    </xf>
    <xf numFmtId="0" fontId="9" fillId="33" borderId="0" xfId="0" applyFont="1" applyFill="1" applyBorder="1" applyAlignment="1" applyProtection="1">
      <alignment horizontal="left"/>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horizontal="right"/>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horizontal="left"/>
      <protection/>
    </xf>
    <xf numFmtId="0" fontId="0" fillId="33" borderId="0" xfId="0" applyFont="1" applyFill="1" applyBorder="1" applyAlignment="1" applyProtection="1">
      <alignment horizontal="right"/>
      <protection locked="0"/>
    </xf>
    <xf numFmtId="0" fontId="0" fillId="33" borderId="26" xfId="0" applyFont="1" applyFill="1" applyBorder="1" applyAlignment="1" applyProtection="1">
      <alignment horizontal="left"/>
      <protection locked="0"/>
    </xf>
    <xf numFmtId="173" fontId="24" fillId="33" borderId="27" xfId="0" applyNumberFormat="1" applyFont="1" applyFill="1" applyBorder="1" applyAlignment="1" applyProtection="1">
      <alignment horizontal="center"/>
      <protection/>
    </xf>
    <xf numFmtId="0" fontId="9" fillId="33" borderId="15" xfId="0" applyFont="1" applyFill="1" applyBorder="1" applyAlignment="1" applyProtection="1">
      <alignment horizontal="center"/>
      <protection/>
    </xf>
    <xf numFmtId="0" fontId="9" fillId="33" borderId="15" xfId="0" applyFont="1" applyFill="1" applyBorder="1" applyAlignment="1" applyProtection="1">
      <alignment horizontal="left"/>
      <protection/>
    </xf>
    <xf numFmtId="0" fontId="0" fillId="33" borderId="15" xfId="0" applyFont="1" applyFill="1" applyBorder="1" applyAlignment="1" applyProtection="1">
      <alignment horizontal="center"/>
      <protection/>
    </xf>
    <xf numFmtId="0" fontId="0" fillId="33" borderId="15" xfId="0" applyFont="1" applyFill="1" applyBorder="1" applyAlignment="1" applyProtection="1">
      <alignment horizontal="right"/>
      <protection/>
    </xf>
    <xf numFmtId="0" fontId="0" fillId="33" borderId="15" xfId="0" applyFont="1" applyFill="1" applyBorder="1" applyAlignment="1" applyProtection="1">
      <alignment horizontal="center"/>
      <protection/>
    </xf>
    <xf numFmtId="0" fontId="0" fillId="33" borderId="15" xfId="0" applyFont="1" applyFill="1" applyBorder="1" applyAlignment="1" applyProtection="1">
      <alignment horizontal="left"/>
      <protection/>
    </xf>
    <xf numFmtId="0" fontId="0" fillId="33" borderId="15" xfId="0" applyFont="1" applyFill="1" applyBorder="1" applyAlignment="1" applyProtection="1">
      <alignment horizontal="right"/>
      <protection locked="0"/>
    </xf>
    <xf numFmtId="0" fontId="0" fillId="33" borderId="28" xfId="0" applyFont="1" applyFill="1" applyBorder="1" applyAlignment="1" applyProtection="1">
      <alignment horizontal="left"/>
      <protection locked="0"/>
    </xf>
    <xf numFmtId="173" fontId="24" fillId="46" borderId="13" xfId="0" applyNumberFormat="1" applyFont="1" applyFill="1" applyBorder="1" applyAlignment="1" applyProtection="1">
      <alignment horizontal="center"/>
      <protection/>
    </xf>
    <xf numFmtId="0" fontId="9" fillId="46" borderId="0" xfId="0" applyFont="1" applyFill="1" applyBorder="1" applyAlignment="1" applyProtection="1">
      <alignment horizontal="center"/>
      <protection/>
    </xf>
    <xf numFmtId="0" fontId="9" fillId="46" borderId="0" xfId="0" applyFont="1" applyFill="1" applyBorder="1" applyAlignment="1" applyProtection="1">
      <alignment horizontal="left"/>
      <protection/>
    </xf>
    <xf numFmtId="0" fontId="0" fillId="46" borderId="0" xfId="0" applyFont="1" applyFill="1" applyBorder="1" applyAlignment="1" applyProtection="1">
      <alignment horizontal="center"/>
      <protection/>
    </xf>
    <xf numFmtId="0" fontId="0" fillId="46" borderId="0" xfId="0" applyFont="1" applyFill="1" applyBorder="1" applyAlignment="1" applyProtection="1">
      <alignment horizontal="right"/>
      <protection/>
    </xf>
    <xf numFmtId="0" fontId="0" fillId="46" borderId="0" xfId="0" applyFont="1" applyFill="1" applyBorder="1" applyAlignment="1" applyProtection="1">
      <alignment horizontal="center"/>
      <protection/>
    </xf>
    <xf numFmtId="0" fontId="0" fillId="46" borderId="0" xfId="0" applyFont="1" applyFill="1" applyBorder="1" applyAlignment="1" applyProtection="1">
      <alignment horizontal="left"/>
      <protection/>
    </xf>
    <xf numFmtId="0" fontId="0" fillId="46" borderId="0" xfId="0" applyFont="1" applyFill="1" applyBorder="1" applyAlignment="1" applyProtection="1">
      <alignment horizontal="right"/>
      <protection locked="0"/>
    </xf>
    <xf numFmtId="0" fontId="0" fillId="46" borderId="26" xfId="0" applyFont="1" applyFill="1" applyBorder="1" applyAlignment="1" applyProtection="1">
      <alignment horizontal="left"/>
      <protection locked="0"/>
    </xf>
    <xf numFmtId="173" fontId="24" fillId="33" borderId="29" xfId="0" applyNumberFormat="1" applyFont="1" applyFill="1" applyBorder="1" applyAlignment="1" applyProtection="1">
      <alignment horizontal="center"/>
      <protection/>
    </xf>
    <xf numFmtId="0" fontId="9" fillId="33" borderId="30" xfId="0" applyFont="1" applyFill="1" applyBorder="1" applyAlignment="1" applyProtection="1">
      <alignment horizontal="center"/>
      <protection/>
    </xf>
    <xf numFmtId="0" fontId="9" fillId="33" borderId="30" xfId="0" applyFont="1" applyFill="1" applyBorder="1" applyAlignment="1" applyProtection="1">
      <alignment horizontal="left"/>
      <protection/>
    </xf>
    <xf numFmtId="0" fontId="0" fillId="33" borderId="30" xfId="0" applyFont="1" applyFill="1" applyBorder="1" applyAlignment="1" applyProtection="1">
      <alignment horizontal="center"/>
      <protection/>
    </xf>
    <xf numFmtId="0" fontId="0" fillId="33" borderId="30" xfId="0" applyFont="1" applyFill="1" applyBorder="1" applyAlignment="1" applyProtection="1">
      <alignment horizontal="right"/>
      <protection/>
    </xf>
    <xf numFmtId="0" fontId="0" fillId="33" borderId="30" xfId="0" applyFont="1" applyFill="1" applyBorder="1" applyAlignment="1" applyProtection="1">
      <alignment horizontal="center"/>
      <protection/>
    </xf>
    <xf numFmtId="0" fontId="0" fillId="33" borderId="30" xfId="0" applyFont="1" applyFill="1" applyBorder="1" applyAlignment="1" applyProtection="1">
      <alignment horizontal="left"/>
      <protection/>
    </xf>
    <xf numFmtId="0" fontId="0" fillId="33" borderId="30" xfId="0" applyFont="1" applyFill="1" applyBorder="1" applyAlignment="1" applyProtection="1">
      <alignment horizontal="right"/>
      <protection locked="0"/>
    </xf>
    <xf numFmtId="0" fontId="0" fillId="33" borderId="31" xfId="0" applyFont="1" applyFill="1" applyBorder="1" applyAlignment="1" applyProtection="1">
      <alignment horizontal="left"/>
      <protection locked="0"/>
    </xf>
    <xf numFmtId="173" fontId="24" fillId="33" borderId="32" xfId="0" applyNumberFormat="1" applyFont="1" applyFill="1" applyBorder="1" applyAlignment="1" applyProtection="1">
      <alignment horizontal="center"/>
      <protection/>
    </xf>
    <xf numFmtId="0" fontId="0" fillId="33" borderId="33" xfId="0" applyFont="1" applyFill="1" applyBorder="1" applyAlignment="1" applyProtection="1">
      <alignment horizontal="left"/>
      <protection locked="0"/>
    </xf>
    <xf numFmtId="173" fontId="24" fillId="33" borderId="34" xfId="0" applyNumberFormat="1" applyFont="1" applyFill="1" applyBorder="1" applyAlignment="1" applyProtection="1">
      <alignment horizontal="center"/>
      <protection/>
    </xf>
    <xf numFmtId="0" fontId="0" fillId="33" borderId="35" xfId="0" applyFont="1" applyFill="1" applyBorder="1" applyAlignment="1" applyProtection="1">
      <alignment horizontal="left"/>
      <protection locked="0"/>
    </xf>
    <xf numFmtId="173" fontId="24" fillId="46" borderId="32" xfId="0" applyNumberFormat="1" applyFont="1" applyFill="1" applyBorder="1" applyAlignment="1" applyProtection="1">
      <alignment horizontal="center"/>
      <protection/>
    </xf>
    <xf numFmtId="0" fontId="0" fillId="46" borderId="33" xfId="0" applyFont="1" applyFill="1" applyBorder="1" applyAlignment="1" applyProtection="1">
      <alignment horizontal="left"/>
      <protection locked="0"/>
    </xf>
    <xf numFmtId="173" fontId="24" fillId="33" borderId="36" xfId="0" applyNumberFormat="1" applyFont="1" applyFill="1" applyBorder="1" applyAlignment="1" applyProtection="1">
      <alignment horizontal="center"/>
      <protection/>
    </xf>
    <xf numFmtId="0" fontId="0" fillId="33" borderId="37" xfId="0" applyFont="1" applyFill="1" applyBorder="1" applyAlignment="1" applyProtection="1">
      <alignment horizontal="left"/>
      <protection locked="0"/>
    </xf>
    <xf numFmtId="173" fontId="24" fillId="46" borderId="38" xfId="0" applyNumberFormat="1" applyFont="1" applyFill="1" applyBorder="1" applyAlignment="1" applyProtection="1">
      <alignment horizontal="center"/>
      <protection/>
    </xf>
    <xf numFmtId="0" fontId="9" fillId="46" borderId="39" xfId="0" applyFont="1" applyFill="1" applyBorder="1" applyAlignment="1" applyProtection="1">
      <alignment horizontal="center"/>
      <protection/>
    </xf>
    <xf numFmtId="0" fontId="9" fillId="46" borderId="39" xfId="0" applyFont="1" applyFill="1" applyBorder="1" applyAlignment="1" applyProtection="1">
      <alignment horizontal="left"/>
      <protection/>
    </xf>
    <xf numFmtId="0" fontId="0" fillId="46" borderId="39" xfId="0" applyFont="1" applyFill="1" applyBorder="1" applyAlignment="1" applyProtection="1">
      <alignment horizontal="center"/>
      <protection/>
    </xf>
    <xf numFmtId="0" fontId="0" fillId="46" borderId="39" xfId="0" applyFont="1" applyFill="1" applyBorder="1" applyAlignment="1" applyProtection="1">
      <alignment horizontal="right"/>
      <protection/>
    </xf>
    <xf numFmtId="0" fontId="0" fillId="46" borderId="39" xfId="0" applyFont="1" applyFill="1" applyBorder="1" applyAlignment="1" applyProtection="1">
      <alignment horizontal="center"/>
      <protection/>
    </xf>
    <xf numFmtId="0" fontId="0" fillId="46" borderId="39" xfId="0" applyFont="1" applyFill="1" applyBorder="1" applyAlignment="1" applyProtection="1">
      <alignment horizontal="left"/>
      <protection/>
    </xf>
    <xf numFmtId="0" fontId="0" fillId="46" borderId="39" xfId="0" applyFont="1" applyFill="1" applyBorder="1" applyAlignment="1" applyProtection="1">
      <alignment horizontal="right"/>
      <protection locked="0"/>
    </xf>
    <xf numFmtId="0" fontId="0" fillId="46" borderId="40" xfId="0" applyFont="1" applyFill="1" applyBorder="1" applyAlignment="1" applyProtection="1">
      <alignment horizontal="left"/>
      <protection locked="0"/>
    </xf>
    <xf numFmtId="0" fontId="3" fillId="45" borderId="0" xfId="0" applyFont="1" applyFill="1" applyAlignment="1" applyProtection="1">
      <alignment horizontal="center" vertical="center"/>
      <protection/>
    </xf>
    <xf numFmtId="0" fontId="0" fillId="45" borderId="0" xfId="0" applyFont="1" applyFill="1" applyAlignment="1" applyProtection="1">
      <alignment vertical="center"/>
      <protection/>
    </xf>
    <xf numFmtId="0" fontId="66" fillId="45" borderId="10" xfId="0" applyFont="1" applyFill="1" applyBorder="1" applyAlignment="1" applyProtection="1">
      <alignment horizontal="right" vertical="center"/>
      <protection/>
    </xf>
    <xf numFmtId="0" fontId="25" fillId="45" borderId="41" xfId="0" applyFont="1" applyFill="1" applyBorder="1" applyAlignment="1" applyProtection="1">
      <alignment horizontal="center"/>
      <protection/>
    </xf>
    <xf numFmtId="0" fontId="25" fillId="45" borderId="11" xfId="0" applyFont="1" applyFill="1" applyBorder="1" applyAlignment="1" applyProtection="1">
      <alignment horizontal="center"/>
      <protection/>
    </xf>
    <xf numFmtId="0" fontId="25" fillId="45" borderId="12" xfId="0" applyFont="1" applyFill="1" applyBorder="1" applyAlignment="1" applyProtection="1">
      <alignment horizontal="center"/>
      <protection/>
    </xf>
    <xf numFmtId="173" fontId="20" fillId="45" borderId="0" xfId="0" applyNumberFormat="1" applyFont="1" applyFill="1" applyBorder="1" applyAlignment="1" applyProtection="1">
      <alignment horizontal="center"/>
      <protection/>
    </xf>
    <xf numFmtId="0" fontId="21" fillId="33" borderId="0" xfId="0" applyFont="1" applyFill="1" applyBorder="1" applyAlignment="1" applyProtection="1">
      <alignment horizontal="center" wrapText="1"/>
      <protection/>
    </xf>
    <xf numFmtId="0" fontId="23" fillId="33" borderId="0" xfId="0" applyFont="1" applyFill="1" applyBorder="1" applyAlignment="1" applyProtection="1">
      <alignment horizontal="center"/>
      <protection/>
    </xf>
    <xf numFmtId="0" fontId="22" fillId="33" borderId="0" xfId="0" applyFont="1" applyFill="1" applyBorder="1" applyAlignment="1" applyProtection="1">
      <alignment horizontal="center"/>
      <protection/>
    </xf>
    <xf numFmtId="0" fontId="22" fillId="33" borderId="14" xfId="0" applyFont="1" applyFill="1" applyBorder="1" applyAlignment="1" applyProtection="1">
      <alignment horizontal="center"/>
      <protection/>
    </xf>
    <xf numFmtId="0" fontId="23" fillId="33" borderId="14" xfId="0" applyFont="1" applyFill="1" applyBorder="1" applyAlignment="1" applyProtection="1">
      <alignment horizontal="center"/>
      <protection/>
    </xf>
    <xf numFmtId="0" fontId="22" fillId="33" borderId="15" xfId="0" applyFont="1" applyFill="1" applyBorder="1" applyAlignment="1" applyProtection="1">
      <alignment horizontal="center"/>
      <protection/>
    </xf>
    <xf numFmtId="0" fontId="23" fillId="33" borderId="15" xfId="0" applyFont="1" applyFill="1" applyBorder="1" applyAlignment="1" applyProtection="1">
      <alignment horizontal="center"/>
      <protection/>
    </xf>
    <xf numFmtId="0" fontId="4" fillId="0" borderId="0"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0" fontId="22" fillId="33" borderId="0" xfId="0" applyFont="1" applyFill="1" applyBorder="1" applyAlignment="1" applyProtection="1">
      <alignment/>
      <protection/>
    </xf>
    <xf numFmtId="0" fontId="23" fillId="33" borderId="0" xfId="0" applyFont="1" applyFill="1" applyBorder="1" applyAlignment="1" applyProtection="1">
      <alignment/>
      <protection/>
    </xf>
    <xf numFmtId="0" fontId="20" fillId="0" borderId="0" xfId="0" applyFont="1" applyFill="1" applyBorder="1" applyAlignment="1" applyProtection="1">
      <alignment horizontal="center" vertical="center"/>
      <protection/>
    </xf>
    <xf numFmtId="0" fontId="4" fillId="45" borderId="0" xfId="0" applyFont="1" applyFill="1" applyBorder="1" applyAlignment="1" applyProtection="1">
      <alignment horizontal="center"/>
      <protection/>
    </xf>
    <xf numFmtId="0" fontId="5" fillId="45" borderId="0" xfId="0" applyFont="1" applyFill="1" applyBorder="1" applyAlignment="1" applyProtection="1">
      <alignment horizontal="right"/>
      <protection/>
    </xf>
    <xf numFmtId="0" fontId="5" fillId="45" borderId="0" xfId="0" applyFont="1" applyFill="1" applyBorder="1" applyAlignment="1" applyProtection="1">
      <alignment horizontal="centerContinuous"/>
      <protection/>
    </xf>
    <xf numFmtId="0" fontId="0" fillId="45" borderId="0" xfId="0" applyFill="1" applyBorder="1" applyAlignment="1">
      <alignment horizontal="center"/>
    </xf>
    <xf numFmtId="0" fontId="30" fillId="45" borderId="0" xfId="0" applyFont="1" applyFill="1" applyBorder="1" applyAlignment="1" applyProtection="1">
      <alignment horizontal="center"/>
      <protection/>
    </xf>
    <xf numFmtId="0" fontId="30" fillId="45" borderId="0" xfId="0" applyNumberFormat="1" applyFont="1" applyFill="1" applyBorder="1" applyAlignment="1" applyProtection="1">
      <alignment/>
      <protection/>
    </xf>
    <xf numFmtId="173" fontId="24" fillId="33" borderId="41" xfId="0" applyNumberFormat="1" applyFont="1" applyFill="1" applyBorder="1" applyAlignment="1" applyProtection="1">
      <alignment horizontal="center"/>
      <protection/>
    </xf>
    <xf numFmtId="0" fontId="9" fillId="33" borderId="11" xfId="0" applyFont="1" applyFill="1" applyBorder="1" applyAlignment="1" applyProtection="1">
      <alignment horizontal="center"/>
      <protection/>
    </xf>
    <xf numFmtId="0" fontId="9" fillId="33" borderId="11" xfId="0" applyFont="1" applyFill="1" applyBorder="1" applyAlignment="1" applyProtection="1">
      <alignment horizontal="left"/>
      <protection/>
    </xf>
    <xf numFmtId="0" fontId="9" fillId="33" borderId="11" xfId="0" applyFont="1" applyFill="1" applyBorder="1" applyAlignment="1" applyProtection="1">
      <alignment horizontal="center"/>
      <protection/>
    </xf>
    <xf numFmtId="0" fontId="1" fillId="16" borderId="11" xfId="0" applyFont="1" applyFill="1" applyBorder="1" applyAlignment="1" applyProtection="1">
      <alignment horizontal="right"/>
      <protection/>
    </xf>
    <xf numFmtId="0" fontId="0" fillId="33" borderId="11" xfId="0" applyFont="1" applyFill="1" applyBorder="1" applyAlignment="1" applyProtection="1">
      <alignment horizontal="center"/>
      <protection/>
    </xf>
    <xf numFmtId="0" fontId="1" fillId="16" borderId="11" xfId="0" applyFont="1" applyFill="1" applyBorder="1" applyAlignment="1" applyProtection="1">
      <alignment horizontal="left"/>
      <protection/>
    </xf>
    <xf numFmtId="0" fontId="0" fillId="33" borderId="11" xfId="0" applyFont="1" applyFill="1" applyBorder="1" applyAlignment="1" applyProtection="1">
      <alignment horizontal="right"/>
      <protection locked="0"/>
    </xf>
    <xf numFmtId="0" fontId="0" fillId="33" borderId="12" xfId="0" applyFont="1" applyFill="1" applyBorder="1" applyAlignment="1" applyProtection="1">
      <alignment horizontal="left"/>
      <protection locked="0"/>
    </xf>
    <xf numFmtId="0" fontId="31" fillId="33" borderId="41" xfId="0" applyFont="1" applyFill="1" applyBorder="1" applyAlignment="1" applyProtection="1">
      <alignment horizontal="center"/>
      <protection locked="0"/>
    </xf>
    <xf numFmtId="0" fontId="31" fillId="33" borderId="11" xfId="0" applyFont="1" applyFill="1" applyBorder="1" applyAlignment="1" applyProtection="1">
      <alignment horizontal="center"/>
      <protection locked="0"/>
    </xf>
    <xf numFmtId="0" fontId="31" fillId="33" borderId="12" xfId="0" applyFont="1" applyFill="1" applyBorder="1" applyAlignment="1" applyProtection="1">
      <alignment horizontal="center"/>
      <protection locked="0"/>
    </xf>
    <xf numFmtId="0" fontId="1" fillId="33" borderId="11" xfId="0" applyFont="1" applyFill="1" applyBorder="1" applyAlignment="1" applyProtection="1">
      <alignment horizontal="right"/>
      <protection/>
    </xf>
    <xf numFmtId="0" fontId="1" fillId="33" borderId="11" xfId="0" applyFont="1" applyFill="1" applyBorder="1" applyAlignment="1" applyProtection="1">
      <alignment horizontal="left"/>
      <protection/>
    </xf>
    <xf numFmtId="0" fontId="0" fillId="33" borderId="41" xfId="0" applyFont="1" applyFill="1" applyBorder="1" applyAlignment="1" applyProtection="1">
      <alignment horizontal="right"/>
      <protection locked="0"/>
    </xf>
    <xf numFmtId="0" fontId="0" fillId="33" borderId="41" xfId="0" applyFont="1" applyFill="1" applyBorder="1" applyAlignment="1" applyProtection="1">
      <alignment horizontal="right"/>
      <protection locked="0"/>
    </xf>
    <xf numFmtId="173" fontId="24" fillId="46" borderId="24" xfId="0" applyNumberFormat="1" applyFont="1" applyFill="1" applyBorder="1" applyAlignment="1" applyProtection="1">
      <alignment horizontal="center"/>
      <protection/>
    </xf>
    <xf numFmtId="0" fontId="9" fillId="46" borderId="14" xfId="0" applyFont="1" applyFill="1" applyBorder="1" applyAlignment="1" applyProtection="1">
      <alignment horizontal="center"/>
      <protection/>
    </xf>
    <xf numFmtId="0" fontId="9" fillId="46" borderId="14" xfId="0" applyFont="1" applyFill="1" applyBorder="1" applyAlignment="1" applyProtection="1">
      <alignment horizontal="left"/>
      <protection/>
    </xf>
    <xf numFmtId="0" fontId="0" fillId="46" borderId="14" xfId="0" applyFont="1" applyFill="1" applyBorder="1" applyAlignment="1" applyProtection="1">
      <alignment horizontal="center"/>
      <protection/>
    </xf>
    <xf numFmtId="0" fontId="0" fillId="46" borderId="14" xfId="0" applyFont="1" applyFill="1" applyBorder="1" applyAlignment="1" applyProtection="1">
      <alignment horizontal="right"/>
      <protection/>
    </xf>
    <xf numFmtId="0" fontId="0" fillId="46" borderId="14" xfId="0" applyFont="1" applyFill="1" applyBorder="1" applyAlignment="1" applyProtection="1">
      <alignment horizontal="center"/>
      <protection/>
    </xf>
    <xf numFmtId="0" fontId="0" fillId="46" borderId="14" xfId="0" applyFont="1" applyFill="1" applyBorder="1" applyAlignment="1" applyProtection="1">
      <alignment horizontal="left"/>
      <protection/>
    </xf>
    <xf numFmtId="0" fontId="0" fillId="46" borderId="14" xfId="0" applyFont="1" applyFill="1" applyBorder="1" applyAlignment="1" applyProtection="1">
      <alignment horizontal="right"/>
      <protection locked="0"/>
    </xf>
    <xf numFmtId="0" fontId="0" fillId="46" borderId="25" xfId="0" applyFont="1" applyFill="1" applyBorder="1" applyAlignment="1" applyProtection="1">
      <alignment horizontal="left"/>
      <protection locked="0"/>
    </xf>
    <xf numFmtId="173" fontId="24" fillId="33" borderId="42" xfId="0" applyNumberFormat="1" applyFont="1" applyFill="1" applyBorder="1" applyAlignment="1" applyProtection="1">
      <alignment horizontal="center"/>
      <protection/>
    </xf>
    <xf numFmtId="0" fontId="9" fillId="33" borderId="43" xfId="0" applyFont="1" applyFill="1" applyBorder="1" applyAlignment="1" applyProtection="1">
      <alignment horizontal="center"/>
      <protection/>
    </xf>
    <xf numFmtId="0" fontId="9" fillId="33" borderId="43" xfId="0" applyFont="1" applyFill="1" applyBorder="1" applyAlignment="1" applyProtection="1">
      <alignment horizontal="left"/>
      <protection/>
    </xf>
    <xf numFmtId="0" fontId="9" fillId="33" borderId="43" xfId="0" applyFont="1" applyFill="1" applyBorder="1" applyAlignment="1" applyProtection="1">
      <alignment horizontal="center"/>
      <protection/>
    </xf>
    <xf numFmtId="0" fontId="1" fillId="16" borderId="43" xfId="0" applyFont="1" applyFill="1" applyBorder="1" applyAlignment="1" applyProtection="1">
      <alignment horizontal="right"/>
      <protection/>
    </xf>
    <xf numFmtId="0" fontId="0" fillId="33" borderId="43" xfId="0" applyFont="1" applyFill="1" applyBorder="1" applyAlignment="1" applyProtection="1">
      <alignment horizontal="center"/>
      <protection/>
    </xf>
    <xf numFmtId="0" fontId="1" fillId="16" borderId="43" xfId="0" applyFont="1" applyFill="1" applyBorder="1" applyAlignment="1" applyProtection="1">
      <alignment horizontal="left"/>
      <protection/>
    </xf>
    <xf numFmtId="0" fontId="0" fillId="33" borderId="43" xfId="0" applyFont="1" applyFill="1" applyBorder="1" applyAlignment="1" applyProtection="1">
      <alignment horizontal="right"/>
      <protection locked="0"/>
    </xf>
    <xf numFmtId="0" fontId="0" fillId="33" borderId="44" xfId="0" applyFont="1" applyFill="1" applyBorder="1" applyAlignment="1" applyProtection="1">
      <alignment horizontal="left"/>
      <protection locked="0"/>
    </xf>
    <xf numFmtId="0" fontId="9" fillId="33" borderId="0" xfId="0" applyFont="1" applyFill="1" applyBorder="1" applyAlignment="1" applyProtection="1">
      <alignment horizontal="center"/>
      <protection/>
    </xf>
    <xf numFmtId="0" fontId="9" fillId="33" borderId="0" xfId="0" applyFont="1" applyFill="1" applyBorder="1" applyAlignment="1" applyProtection="1">
      <alignment/>
      <protection/>
    </xf>
    <xf numFmtId="0" fontId="6" fillId="33" borderId="0" xfId="0" applyFont="1" applyFill="1" applyBorder="1" applyAlignment="1" applyProtection="1">
      <alignment horizontal="center"/>
      <protection/>
    </xf>
    <xf numFmtId="0" fontId="6" fillId="33" borderId="0" xfId="0" applyFont="1" applyFill="1" applyBorder="1" applyAlignment="1" applyProtection="1">
      <alignment horizontal="left" vertical="top" wrapText="1"/>
      <protection/>
    </xf>
    <xf numFmtId="0" fontId="31" fillId="33" borderId="45" xfId="0" applyFont="1" applyFill="1" applyBorder="1" applyAlignment="1" applyProtection="1">
      <alignment horizontal="center"/>
      <protection locked="0"/>
    </xf>
    <xf numFmtId="0" fontId="0" fillId="33" borderId="0" xfId="0" applyFont="1" applyFill="1" applyBorder="1" applyAlignment="1" applyProtection="1">
      <alignment/>
      <protection/>
    </xf>
    <xf numFmtId="0" fontId="0" fillId="33" borderId="33" xfId="0" applyFont="1" applyFill="1" applyBorder="1" applyAlignment="1" applyProtection="1">
      <alignment/>
      <protection/>
    </xf>
    <xf numFmtId="173" fontId="24" fillId="33" borderId="46" xfId="0" applyNumberFormat="1" applyFont="1" applyFill="1" applyBorder="1" applyAlignment="1" applyProtection="1">
      <alignment horizontal="center"/>
      <protection/>
    </xf>
    <xf numFmtId="0" fontId="0" fillId="33" borderId="45" xfId="0" applyFont="1" applyFill="1" applyBorder="1" applyAlignment="1" applyProtection="1">
      <alignment horizontal="left"/>
      <protection locked="0"/>
    </xf>
    <xf numFmtId="0" fontId="6"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left"/>
      <protection/>
    </xf>
    <xf numFmtId="173" fontId="24" fillId="33" borderId="38" xfId="0" applyNumberFormat="1" applyFont="1" applyFill="1" applyBorder="1" applyAlignment="1" applyProtection="1">
      <alignment horizontal="center"/>
      <protection/>
    </xf>
    <xf numFmtId="0" fontId="9" fillId="33" borderId="39" xfId="0" applyFont="1" applyFill="1" applyBorder="1" applyAlignment="1" applyProtection="1">
      <alignment horizontal="center"/>
      <protection/>
    </xf>
    <xf numFmtId="0" fontId="9" fillId="33" borderId="39" xfId="0" applyFont="1" applyFill="1" applyBorder="1" applyAlignment="1" applyProtection="1">
      <alignment/>
      <protection/>
    </xf>
    <xf numFmtId="0" fontId="9" fillId="33" borderId="39" xfId="0" applyFont="1" applyFill="1" applyBorder="1" applyAlignment="1" applyProtection="1">
      <alignment horizontal="center"/>
      <protection/>
    </xf>
    <xf numFmtId="0" fontId="6" fillId="33" borderId="39" xfId="0" applyFont="1" applyFill="1" applyBorder="1" applyAlignment="1" applyProtection="1">
      <alignment horizontal="center" vertical="top"/>
      <protection/>
    </xf>
    <xf numFmtId="0" fontId="6" fillId="33" borderId="39" xfId="0" applyFont="1" applyFill="1" applyBorder="1" applyAlignment="1" applyProtection="1">
      <alignment horizontal="center"/>
      <protection/>
    </xf>
    <xf numFmtId="0" fontId="6" fillId="33" borderId="39" xfId="0" applyFont="1" applyFill="1" applyBorder="1" applyAlignment="1" applyProtection="1">
      <alignment horizontal="left" vertical="top" wrapText="1"/>
      <protection/>
    </xf>
    <xf numFmtId="0" fontId="31" fillId="33" borderId="47" xfId="0" applyFont="1" applyFill="1" applyBorder="1" applyAlignment="1" applyProtection="1">
      <alignment horizontal="center"/>
      <protection locked="0"/>
    </xf>
    <xf numFmtId="0" fontId="31" fillId="33" borderId="48" xfId="0" applyFont="1" applyFill="1" applyBorder="1" applyAlignment="1" applyProtection="1">
      <alignment horizontal="center"/>
      <protection locked="0"/>
    </xf>
    <xf numFmtId="0" fontId="31" fillId="33" borderId="49" xfId="0" applyFont="1" applyFill="1" applyBorder="1" applyAlignment="1" applyProtection="1">
      <alignment horizontal="center"/>
      <protection locked="0"/>
    </xf>
    <xf numFmtId="0" fontId="6" fillId="33" borderId="0" xfId="0" applyFont="1" applyFill="1" applyBorder="1" applyAlignment="1" applyProtection="1">
      <alignment horizontal="center" vertical="top"/>
      <protection/>
    </xf>
    <xf numFmtId="0" fontId="31" fillId="33" borderId="0" xfId="0" applyFont="1" applyFill="1" applyBorder="1" applyAlignment="1" applyProtection="1">
      <alignment horizontal="center" vertical="center"/>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5</xdr:row>
      <xdr:rowOff>0</xdr:rowOff>
    </xdr:from>
    <xdr:to>
      <xdr:col>150</xdr:col>
      <xdr:colOff>0</xdr:colOff>
      <xdr:row>64</xdr:row>
      <xdr:rowOff>0</xdr:rowOff>
    </xdr:to>
    <xdr:sp>
      <xdr:nvSpPr>
        <xdr:cNvPr id="1" name="TextBox 4"/>
        <xdr:cNvSpPr txBox="1">
          <a:spLocks noChangeArrowheads="1"/>
        </xdr:cNvSpPr>
      </xdr:nvSpPr>
      <xdr:spPr>
        <a:xfrm>
          <a:off x="1028700" y="285750"/>
          <a:ext cx="7543800" cy="33718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Tabellen Vorrunde</a:t>
          </a:r>
          <a:r>
            <a:rPr lang="en-US" cap="none" sz="1000" b="0" i="0" u="none" baseline="0">
              <a:latin typeface="Arial"/>
              <a:ea typeface="Arial"/>
              <a:cs typeface="Arial"/>
            </a:rPr>
            <a:t>" </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der Tabellen.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der Viertelfinalspiele  eingetragen. </a:t>
          </a:r>
          <a:r>
            <a:rPr lang="en-US" cap="none" sz="1000" b="0" i="0" u="none" baseline="0">
              <a:latin typeface="Arial"/>
              <a:ea typeface="Arial"/>
              <a:cs typeface="Arial"/>
            </a:rPr>
            <a:t>Da es  vorkommen kann, dass eine Entscheidung über die Tabellenplatzierung aufgrund Gleichheit durch Strafstoßschießen erfolgt, können Sie im Viertelfinalplan auch manuell die Mannschaften ändern, wenn eine andere Manschaft in die Begegnung übernommen werden soll, als vom System berechnet. (Ergebnisse von Strafstoßschießen können nicht programmiert werde). Hierzu die entsprechende Schaltfläche "Manschaften manuell eintragen" drücken und anschließend </a:t>
          </a:r>
          <a:r>
            <a:rPr lang="en-US" cap="none" sz="1000" b="1" i="0" u="none" baseline="0">
              <a:solidFill>
                <a:srgbClr val="FF0000"/>
              </a:solidFill>
              <a:latin typeface="Arial"/>
              <a:ea typeface="Arial"/>
              <a:cs typeface="Arial"/>
            </a:rPr>
            <a:t>unbedingt </a:t>
          </a:r>
          <a:r>
            <a:rPr lang="en-US" cap="none" sz="1000" b="0" i="0" u="none" baseline="0">
              <a:latin typeface="Arial"/>
              <a:ea typeface="Arial"/>
              <a:cs typeface="Arial"/>
            </a:rPr>
            <a:t>mit der Schaltfläche </a:t>
          </a:r>
          <a:r>
            <a:rPr lang="en-US" cap="none" sz="1000" b="1" i="0" u="none" baseline="0">
              <a:solidFill>
                <a:srgbClr val="0000FF"/>
              </a:solidFill>
              <a:latin typeface="Arial"/>
              <a:ea typeface="Arial"/>
              <a:cs typeface="Arial"/>
            </a:rPr>
            <a:t>"Eintragungen übernehmen" </a:t>
          </a:r>
          <a:r>
            <a:rPr lang="en-US" cap="none" sz="1000" b="1" i="0" u="none" baseline="0">
              <a:solidFill>
                <a:srgbClr val="FF0000"/>
              </a:solidFill>
              <a:latin typeface="Arial"/>
              <a:ea typeface="Arial"/>
              <a:cs typeface="Arial"/>
            </a:rPr>
            <a:t>bestätigen.</a:t>
          </a:r>
          <a:r>
            <a:rPr lang="en-US" cap="none" sz="1000" b="0" i="0" u="none" baseline="0">
              <a:latin typeface="Arial"/>
              <a:ea typeface="Arial"/>
              <a:cs typeface="Arial"/>
            </a:rPr>
            <a:t>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twoCellAnchor editAs="oneCell">
    <xdr:from>
      <xdr:col>130</xdr:col>
      <xdr:colOff>0</xdr:colOff>
      <xdr:row>59</xdr:row>
      <xdr:rowOff>28575</xdr:rowOff>
    </xdr:from>
    <xdr:to>
      <xdr:col>143</xdr:col>
      <xdr:colOff>38100</xdr:colOff>
      <xdr:row>80</xdr:row>
      <xdr:rowOff>0</xdr:rowOff>
    </xdr:to>
    <xdr:pic>
      <xdr:nvPicPr>
        <xdr:cNvPr id="2" name="Picture 8"/>
        <xdr:cNvPicPr preferRelativeResize="1">
          <a:picLocks noChangeAspect="1"/>
        </xdr:cNvPicPr>
      </xdr:nvPicPr>
      <xdr:blipFill>
        <a:blip r:embed="rId1"/>
        <a:stretch>
          <a:fillRect/>
        </a:stretch>
      </xdr:blipFill>
      <xdr:spPr>
        <a:xfrm>
          <a:off x="7429500" y="3400425"/>
          <a:ext cx="78105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119" customWidth="1"/>
  </cols>
  <sheetData/>
  <sheetProtection password="DECF" sheet="1" objects="1" scenarios="1"/>
  <printOptions/>
  <pageMargins left="0.787401575" right="0.787401575" top="0.984251969" bottom="0.984251969" header="0.4921259845" footer="0.4921259845"/>
  <pageSetup horizontalDpi="600" verticalDpi="600" orientation="portrait" paperSize="9" r:id="rId3"/>
  <headerFooter alignWithMargins="0">
    <oddHeader>&amp;C&amp;A</oddHeader>
    <oddFooter>&amp;CSeite &amp;P</oddFooter>
  </headerFooter>
  <drawing r:id="rId2"/>
  <legacyDrawing r:id="rId1"/>
</worksheet>
</file>

<file path=xl/worksheets/sheet10.xml><?xml version="1.0" encoding="utf-8"?>
<worksheet xmlns="http://schemas.openxmlformats.org/spreadsheetml/2006/main" xmlns:r="http://schemas.openxmlformats.org/officeDocument/2006/relationships">
  <sheetPr codeName="Tabelle1"/>
  <dimension ref="A1:R28"/>
  <sheetViews>
    <sheetView zoomScale="79" zoomScaleNormal="79" zoomScalePageLayoutView="0" workbookViewId="0" topLeftCell="A1">
      <selection activeCell="O32" sqref="O32"/>
    </sheetView>
  </sheetViews>
  <sheetFormatPr defaultColWidth="11.421875" defaultRowHeight="12.75"/>
  <cols>
    <col min="1" max="1" width="6.8515625" style="31" customWidth="1"/>
    <col min="2" max="2" width="25.7109375" style="29" customWidth="1"/>
    <col min="3" max="4" width="8.7109375" style="29" customWidth="1"/>
    <col min="5" max="5" width="6.7109375" style="29" customWidth="1"/>
    <col min="6" max="6" width="2.140625" style="29" customWidth="1"/>
    <col min="7" max="7" width="6.7109375" style="29" customWidth="1"/>
    <col min="8" max="8" width="5.7109375" style="29" customWidth="1"/>
    <col min="9" max="9" width="2.421875" style="30" customWidth="1"/>
    <col min="10" max="10" width="38.28125" style="29" customWidth="1"/>
    <col min="11" max="11" width="6.140625" style="29" customWidth="1"/>
    <col min="12" max="12" width="5.421875" style="30" customWidth="1"/>
    <col min="13" max="13" width="2.421875" style="29" customWidth="1"/>
    <col min="14" max="14" width="5.421875" style="29" customWidth="1"/>
    <col min="15" max="15" width="5.7109375" style="29" customWidth="1"/>
  </cols>
  <sheetData>
    <row r="1" spans="1:18" ht="27" customHeight="1">
      <c r="A1" s="88"/>
      <c r="B1" s="130" t="s">
        <v>53</v>
      </c>
      <c r="C1" s="130"/>
      <c r="D1" s="130"/>
      <c r="E1" s="130"/>
      <c r="F1" s="130"/>
      <c r="G1" s="130"/>
      <c r="H1" s="130"/>
      <c r="I1" s="89"/>
      <c r="J1" s="89"/>
      <c r="K1" s="89"/>
      <c r="L1" s="89"/>
      <c r="M1" s="89"/>
      <c r="N1" s="89"/>
      <c r="O1" s="89"/>
      <c r="P1" s="90"/>
      <c r="Q1" s="90"/>
      <c r="R1" s="90"/>
    </row>
    <row r="2" spans="1:18" ht="30" customHeight="1">
      <c r="A2" s="91" t="s">
        <v>54</v>
      </c>
      <c r="B2" s="92" t="s">
        <v>0</v>
      </c>
      <c r="C2" s="93" t="s">
        <v>45</v>
      </c>
      <c r="D2" s="92" t="s">
        <v>1</v>
      </c>
      <c r="E2" s="131" t="s">
        <v>2</v>
      </c>
      <c r="F2" s="131"/>
      <c r="G2" s="131"/>
      <c r="H2" s="92" t="s">
        <v>46</v>
      </c>
      <c r="I2" s="94"/>
      <c r="J2" s="95"/>
      <c r="K2" s="95"/>
      <c r="L2" s="96"/>
      <c r="M2" s="95"/>
      <c r="N2" s="95"/>
      <c r="O2" s="95"/>
      <c r="P2" s="90"/>
      <c r="Q2" s="90"/>
      <c r="R2" s="90"/>
    </row>
    <row r="3" spans="1:18" ht="18" customHeight="1">
      <c r="A3" s="97">
        <f>IF(Rechnen!$V$3=0,"",1)</f>
        <v>1</v>
      </c>
      <c r="B3" s="98" t="str">
        <f>Rechnen!K3</f>
        <v>M01</v>
      </c>
      <c r="C3" s="98">
        <f>IF(Rechnen!$V$3=0,"",Rechnen!L3)</f>
        <v>3</v>
      </c>
      <c r="D3" s="98">
        <f>IF(Rechnen!$V$3=0,"",Rechnen!M3)</f>
        <v>9</v>
      </c>
      <c r="E3" s="98">
        <f>IF(Rechnen!$V$3=0,"",Rechnen!N3)</f>
        <v>6</v>
      </c>
      <c r="F3" s="99" t="s">
        <v>17</v>
      </c>
      <c r="G3" s="98">
        <f>IF(Rechnen!$V$3=0,"",Rechnen!P3)</f>
        <v>0</v>
      </c>
      <c r="H3" s="100">
        <f>IF(AND(E3="",G3=""),"",(E3-G3))</f>
        <v>6</v>
      </c>
      <c r="I3" s="101"/>
      <c r="J3" s="95"/>
      <c r="K3" s="95"/>
      <c r="L3" s="96"/>
      <c r="M3" s="95"/>
      <c r="N3" s="95"/>
      <c r="O3" s="95"/>
      <c r="P3" s="90"/>
      <c r="Q3" s="90"/>
      <c r="R3" s="90"/>
    </row>
    <row r="4" spans="1:18" ht="18" customHeight="1">
      <c r="A4" s="97">
        <f>IF(Rechnen!$V$3=0,"",2)</f>
        <v>2</v>
      </c>
      <c r="B4" s="98" t="str">
        <f>Rechnen!K4</f>
        <v>M02</v>
      </c>
      <c r="C4" s="98">
        <f>IF(Rechnen!$V$3=0,"",Rechnen!L4)</f>
        <v>1</v>
      </c>
      <c r="D4" s="98">
        <f>IF(Rechnen!$V$3=0,"",Rechnen!M4)</f>
        <v>0</v>
      </c>
      <c r="E4" s="98">
        <f>IF(Rechnen!$V$3=0,"",Rechnen!N4)</f>
        <v>0</v>
      </c>
      <c r="F4" s="99" t="s">
        <v>17</v>
      </c>
      <c r="G4" s="98">
        <f>IF(Rechnen!$V$3=0,"",Rechnen!P4)</f>
        <v>1</v>
      </c>
      <c r="H4" s="100">
        <f>IF(AND(E4="",G4=""),"",(E4-G4))</f>
        <v>-1</v>
      </c>
      <c r="I4" s="101"/>
      <c r="J4" s="95"/>
      <c r="K4" s="95"/>
      <c r="L4" s="96"/>
      <c r="M4" s="95"/>
      <c r="N4" s="95"/>
      <c r="O4" s="95"/>
      <c r="P4" s="90"/>
      <c r="Q4" s="90"/>
      <c r="R4" s="90"/>
    </row>
    <row r="5" spans="1:18" ht="18" customHeight="1">
      <c r="A5" s="97">
        <f>IF(Rechnen!$V$3=0,"",3)</f>
        <v>3</v>
      </c>
      <c r="B5" s="98" t="str">
        <f>Rechnen!K5</f>
        <v>M03</v>
      </c>
      <c r="C5" s="98">
        <f>IF(Rechnen!$V$3=0,"",Rechnen!L5)</f>
        <v>1</v>
      </c>
      <c r="D5" s="98">
        <f>IF(Rechnen!$V$3=0,"",Rechnen!M5)</f>
        <v>0</v>
      </c>
      <c r="E5" s="98">
        <f>IF(Rechnen!$V$3=0,"",Rechnen!N5)</f>
        <v>0</v>
      </c>
      <c r="F5" s="99" t="s">
        <v>17</v>
      </c>
      <c r="G5" s="98">
        <f>IF(Rechnen!$V$3=0,"",Rechnen!P5)</f>
        <v>2</v>
      </c>
      <c r="H5" s="100">
        <f>IF(AND(E5="",G5=""),"",(E5-G5))</f>
        <v>-2</v>
      </c>
      <c r="I5" s="101"/>
      <c r="J5" s="95"/>
      <c r="K5" s="95"/>
      <c r="L5" s="96"/>
      <c r="M5" s="95"/>
      <c r="N5" s="95"/>
      <c r="O5" s="95"/>
      <c r="P5" s="90"/>
      <c r="Q5" s="90"/>
      <c r="R5" s="90"/>
    </row>
    <row r="6" spans="1:18" ht="18" customHeight="1">
      <c r="A6" s="97">
        <f>IF(Rechnen!$V$3=0,"",4)</f>
        <v>4</v>
      </c>
      <c r="B6" s="98" t="str">
        <f>Rechnen!K6</f>
        <v>M04</v>
      </c>
      <c r="C6" s="98">
        <f>IF(Rechnen!$V$3=0,"",Rechnen!L6)</f>
        <v>1</v>
      </c>
      <c r="D6" s="98">
        <f>IF(Rechnen!$V$3=0,"",Rechnen!M6)</f>
        <v>0</v>
      </c>
      <c r="E6" s="98">
        <f>IF(Rechnen!$V$3=0,"",Rechnen!N6)</f>
        <v>0</v>
      </c>
      <c r="F6" s="99" t="s">
        <v>17</v>
      </c>
      <c r="G6" s="98">
        <f>IF(Rechnen!$V$3=0,"",Rechnen!P6)</f>
        <v>3</v>
      </c>
      <c r="H6" s="100">
        <f>IF(AND(E6="",G6=""),"",(E6-G6))</f>
        <v>-3</v>
      </c>
      <c r="I6" s="101"/>
      <c r="J6" s="95"/>
      <c r="K6" s="95"/>
      <c r="L6" s="96"/>
      <c r="M6" s="95"/>
      <c r="N6" s="95"/>
      <c r="O6" s="95"/>
      <c r="P6" s="90"/>
      <c r="Q6" s="90"/>
      <c r="R6" s="90"/>
    </row>
    <row r="7" spans="1:18" ht="15" customHeight="1">
      <c r="A7" s="136"/>
      <c r="B7" s="134" t="s">
        <v>6</v>
      </c>
      <c r="C7" s="132" t="s">
        <v>45</v>
      </c>
      <c r="D7" s="134" t="s">
        <v>1</v>
      </c>
      <c r="E7" s="134" t="s">
        <v>2</v>
      </c>
      <c r="F7" s="134"/>
      <c r="G7" s="134"/>
      <c r="H7" s="134" t="s">
        <v>46</v>
      </c>
      <c r="I7" s="102"/>
      <c r="J7" s="103"/>
      <c r="K7" s="103"/>
      <c r="L7" s="104"/>
      <c r="M7" s="105"/>
      <c r="N7" s="106"/>
      <c r="O7" s="106"/>
      <c r="P7" s="90"/>
      <c r="Q7" s="90"/>
      <c r="R7" s="90"/>
    </row>
    <row r="8" spans="1:18" ht="15" customHeight="1">
      <c r="A8" s="137"/>
      <c r="B8" s="135"/>
      <c r="C8" s="133"/>
      <c r="D8" s="135"/>
      <c r="E8" s="135"/>
      <c r="F8" s="135"/>
      <c r="G8" s="135"/>
      <c r="H8" s="135"/>
      <c r="I8" s="102"/>
      <c r="J8" s="103"/>
      <c r="K8" s="103"/>
      <c r="L8" s="104"/>
      <c r="M8" s="105"/>
      <c r="N8" s="106"/>
      <c r="O8" s="106"/>
      <c r="P8" s="90"/>
      <c r="Q8" s="90"/>
      <c r="R8" s="90"/>
    </row>
    <row r="9" spans="1:18" ht="18" customHeight="1">
      <c r="A9" s="97">
        <f>IF(Rechnen!$W$3=0,"",1)</f>
        <v>1</v>
      </c>
      <c r="B9" s="98" t="str">
        <f>Rechnen!K10</f>
        <v>M05</v>
      </c>
      <c r="C9" s="98">
        <f>IF(Rechnen!$W$3=0,"",Rechnen!L10)</f>
        <v>3</v>
      </c>
      <c r="D9" s="98">
        <f>IF(Rechnen!$W$3=0,"",Rechnen!M10)</f>
        <v>9</v>
      </c>
      <c r="E9" s="98">
        <f>IF(Rechnen!$W$3=0,"",Rechnen!N10)</f>
        <v>6</v>
      </c>
      <c r="F9" s="99" t="s">
        <v>17</v>
      </c>
      <c r="G9" s="98">
        <f>IF(Rechnen!$W$3=0,"",Rechnen!P10)</f>
        <v>0</v>
      </c>
      <c r="H9" s="100">
        <f>IF(AND(E9="",G9=""),"",(E9-G9))</f>
        <v>6</v>
      </c>
      <c r="I9" s="107"/>
      <c r="J9" s="105"/>
      <c r="K9" s="107"/>
      <c r="L9" s="104"/>
      <c r="M9" s="105"/>
      <c r="N9" s="106"/>
      <c r="O9" s="106"/>
      <c r="P9" s="90"/>
      <c r="Q9" s="90"/>
      <c r="R9" s="90"/>
    </row>
    <row r="10" spans="1:18" ht="18" customHeight="1">
      <c r="A10" s="97">
        <f>IF(Rechnen!$W$3=0,"",2)</f>
        <v>2</v>
      </c>
      <c r="B10" s="98" t="str">
        <f>Rechnen!K11</f>
        <v>M06</v>
      </c>
      <c r="C10" s="98">
        <f>IF(Rechnen!$W$3=0,"",Rechnen!L11)</f>
        <v>1</v>
      </c>
      <c r="D10" s="98">
        <f>IF(Rechnen!$W$3=0,"",Rechnen!M11)</f>
        <v>0</v>
      </c>
      <c r="E10" s="98">
        <f>IF(Rechnen!$W$3=0,"",Rechnen!N11)</f>
        <v>0</v>
      </c>
      <c r="F10" s="99" t="s">
        <v>17</v>
      </c>
      <c r="G10" s="98">
        <f>IF(Rechnen!$W$3=0,"",Rechnen!P11)</f>
        <v>1</v>
      </c>
      <c r="H10" s="100">
        <f>IF(AND(E10="",G10=""),"",(E10-G10))</f>
        <v>-1</v>
      </c>
      <c r="I10" s="108"/>
      <c r="J10" s="109"/>
      <c r="K10" s="109"/>
      <c r="L10" s="109"/>
      <c r="M10" s="109"/>
      <c r="N10" s="109"/>
      <c r="O10" s="109"/>
      <c r="P10" s="90"/>
      <c r="Q10" s="90"/>
      <c r="R10" s="90"/>
    </row>
    <row r="11" spans="1:18" ht="18" customHeight="1">
      <c r="A11" s="97">
        <f>IF(Rechnen!$W$3=0,"",3)</f>
        <v>3</v>
      </c>
      <c r="B11" s="98" t="str">
        <f>Rechnen!K12</f>
        <v>M07</v>
      </c>
      <c r="C11" s="98">
        <f>IF(Rechnen!$W$3=0,"",Rechnen!L12)</f>
        <v>1</v>
      </c>
      <c r="D11" s="98">
        <f>IF(Rechnen!$W$3=0,"",Rechnen!M12)</f>
        <v>0</v>
      </c>
      <c r="E11" s="98">
        <f>IF(Rechnen!$W$3=0,"",Rechnen!N12)</f>
        <v>0</v>
      </c>
      <c r="F11" s="99" t="s">
        <v>17</v>
      </c>
      <c r="G11" s="98">
        <f>IF(Rechnen!$W$3=0,"",Rechnen!P12)</f>
        <v>2</v>
      </c>
      <c r="H11" s="100">
        <f>IF(AND(E11="",G11=""),"",(E11-G11))</f>
        <v>-2</v>
      </c>
      <c r="I11" s="102"/>
      <c r="J11" s="95"/>
      <c r="K11" s="95"/>
      <c r="L11" s="96"/>
      <c r="M11" s="95"/>
      <c r="N11" s="95"/>
      <c r="O11" s="95"/>
      <c r="P11" s="90"/>
      <c r="Q11" s="90"/>
      <c r="R11" s="90"/>
    </row>
    <row r="12" spans="1:18" ht="18" customHeight="1">
      <c r="A12" s="97">
        <f>IF(Rechnen!$W$3=0,"",4)</f>
        <v>4</v>
      </c>
      <c r="B12" s="98" t="str">
        <f>Rechnen!K13</f>
        <v>M08</v>
      </c>
      <c r="C12" s="98">
        <f>IF(Rechnen!$W$3=0,"",Rechnen!L13)</f>
        <v>1</v>
      </c>
      <c r="D12" s="98">
        <f>IF(Rechnen!$W$3=0,"",Rechnen!M13)</f>
        <v>0</v>
      </c>
      <c r="E12" s="98">
        <f>IF(Rechnen!$W$3=0,"",Rechnen!N13)</f>
        <v>0</v>
      </c>
      <c r="F12" s="99" t="s">
        <v>17</v>
      </c>
      <c r="G12" s="98">
        <f>IF(Rechnen!$W$3=0,"",Rechnen!P13)</f>
        <v>3</v>
      </c>
      <c r="H12" s="100">
        <f>IF(AND(E12="",G12=""),"",(E12-G12))</f>
        <v>-3</v>
      </c>
      <c r="I12" s="96"/>
      <c r="J12" s="95"/>
      <c r="K12" s="95"/>
      <c r="L12" s="96"/>
      <c r="M12" s="95"/>
      <c r="N12" s="95"/>
      <c r="O12" s="95"/>
      <c r="P12" s="90"/>
      <c r="Q12" s="90"/>
      <c r="R12" s="90"/>
    </row>
    <row r="13" spans="1:18" ht="18" customHeight="1">
      <c r="A13" s="136"/>
      <c r="B13" s="134" t="s">
        <v>56</v>
      </c>
      <c r="C13" s="132" t="s">
        <v>45</v>
      </c>
      <c r="D13" s="134" t="s">
        <v>1</v>
      </c>
      <c r="E13" s="134" t="s">
        <v>2</v>
      </c>
      <c r="F13" s="134"/>
      <c r="G13" s="134"/>
      <c r="H13" s="134" t="s">
        <v>46</v>
      </c>
      <c r="I13" s="96"/>
      <c r="J13" s="95"/>
      <c r="K13" s="95"/>
      <c r="L13" s="96"/>
      <c r="M13" s="95"/>
      <c r="N13" s="95"/>
      <c r="O13" s="95"/>
      <c r="P13" s="90"/>
      <c r="Q13" s="90"/>
      <c r="R13" s="90"/>
    </row>
    <row r="14" spans="1:18" ht="15" customHeight="1">
      <c r="A14" s="137"/>
      <c r="B14" s="135"/>
      <c r="C14" s="133"/>
      <c r="D14" s="135"/>
      <c r="E14" s="135"/>
      <c r="F14" s="135"/>
      <c r="G14" s="135"/>
      <c r="H14" s="135"/>
      <c r="I14" s="96"/>
      <c r="J14" s="95"/>
      <c r="K14" s="95"/>
      <c r="L14" s="96"/>
      <c r="M14" s="95"/>
      <c r="N14" s="95"/>
      <c r="O14" s="95"/>
      <c r="P14" s="90"/>
      <c r="Q14" s="90"/>
      <c r="R14" s="90"/>
    </row>
    <row r="15" spans="1:18" ht="15">
      <c r="A15" s="97">
        <f>IF(Rechnen!$X$3=0,"",1)</f>
        <v>1</v>
      </c>
      <c r="B15" s="98" t="str">
        <f>Rechnen!K17</f>
        <v>M09</v>
      </c>
      <c r="C15" s="98">
        <f>IF(Rechnen!$X$3=0,"",Rechnen!L17)</f>
        <v>3</v>
      </c>
      <c r="D15" s="98">
        <f>IF(Rechnen!$X$3=0,"",Rechnen!M17)</f>
        <v>9</v>
      </c>
      <c r="E15" s="98">
        <f>IF(Rechnen!$X$3=0,"",Rechnen!N17)</f>
        <v>6</v>
      </c>
      <c r="F15" s="99" t="s">
        <v>17</v>
      </c>
      <c r="G15" s="98">
        <f>IF(Rechnen!$X$3=0,"",Rechnen!P17)</f>
        <v>0</v>
      </c>
      <c r="H15" s="100">
        <f>IF(AND(E15="",G15=""),"",(E15-G15))</f>
        <v>6</v>
      </c>
      <c r="I15" s="96"/>
      <c r="J15" s="95"/>
      <c r="K15" s="95"/>
      <c r="L15" s="96"/>
      <c r="M15" s="95"/>
      <c r="N15" s="95"/>
      <c r="O15" s="95"/>
      <c r="P15" s="90"/>
      <c r="Q15" s="90"/>
      <c r="R15" s="90"/>
    </row>
    <row r="16" spans="1:18" ht="15">
      <c r="A16" s="97">
        <f>IF(Rechnen!$X$3=0,"",2)</f>
        <v>2</v>
      </c>
      <c r="B16" s="98" t="str">
        <f>Rechnen!K18</f>
        <v>M10</v>
      </c>
      <c r="C16" s="98">
        <f>IF(Rechnen!$X$3=0,"",Rechnen!L18)</f>
        <v>1</v>
      </c>
      <c r="D16" s="98">
        <f>IF(Rechnen!$X$3=0,"",Rechnen!M18)</f>
        <v>0</v>
      </c>
      <c r="E16" s="98">
        <f>IF(Rechnen!$X$3=0,"",Rechnen!N18)</f>
        <v>0</v>
      </c>
      <c r="F16" s="99" t="s">
        <v>17</v>
      </c>
      <c r="G16" s="98">
        <f>IF(Rechnen!$X$3=0,"",Rechnen!P18)</f>
        <v>1</v>
      </c>
      <c r="H16" s="100">
        <f>IF(AND(E16="",G16=""),"",(E16-G16))</f>
        <v>-1</v>
      </c>
      <c r="I16" s="96"/>
      <c r="J16" s="95"/>
      <c r="K16" s="95"/>
      <c r="L16" s="96"/>
      <c r="M16" s="95"/>
      <c r="N16" s="95"/>
      <c r="O16" s="95"/>
      <c r="P16" s="90"/>
      <c r="Q16" s="90"/>
      <c r="R16" s="90"/>
    </row>
    <row r="17" spans="1:18" ht="15">
      <c r="A17" s="97">
        <f>IF(Rechnen!$X$3=0,"",3)</f>
        <v>3</v>
      </c>
      <c r="B17" s="98" t="str">
        <f>Rechnen!K19</f>
        <v>M11</v>
      </c>
      <c r="C17" s="98">
        <f>IF(Rechnen!$X$3=0,"",Rechnen!L19)</f>
        <v>1</v>
      </c>
      <c r="D17" s="98">
        <f>IF(Rechnen!$X$3=0,"",Rechnen!M19)</f>
        <v>0</v>
      </c>
      <c r="E17" s="98">
        <f>IF(Rechnen!$X$3=0,"",Rechnen!N19)</f>
        <v>0</v>
      </c>
      <c r="F17" s="99" t="s">
        <v>17</v>
      </c>
      <c r="G17" s="98">
        <f>IF(Rechnen!$X$3=0,"",Rechnen!P19)</f>
        <v>2</v>
      </c>
      <c r="H17" s="100">
        <f>IF(AND(E17="",G17=""),"",(E17-G17))</f>
        <v>-2</v>
      </c>
      <c r="I17" s="96"/>
      <c r="J17" s="95"/>
      <c r="K17" s="95"/>
      <c r="L17" s="96"/>
      <c r="M17" s="95"/>
      <c r="N17" s="95"/>
      <c r="O17" s="95"/>
      <c r="P17" s="90"/>
      <c r="Q17" s="90"/>
      <c r="R17" s="90"/>
    </row>
    <row r="18" spans="1:18" ht="15">
      <c r="A18" s="97">
        <f>IF(Rechnen!$X$3=0,"",4)</f>
        <v>4</v>
      </c>
      <c r="B18" s="98" t="str">
        <f>Rechnen!K20</f>
        <v>M12</v>
      </c>
      <c r="C18" s="98">
        <f>IF(Rechnen!$X$3=0,"",Rechnen!L20)</f>
        <v>1</v>
      </c>
      <c r="D18" s="98">
        <f>IF(Rechnen!$X$3=0,"",Rechnen!M20)</f>
        <v>0</v>
      </c>
      <c r="E18" s="98">
        <f>IF(Rechnen!$X$3=0,"",Rechnen!N20)</f>
        <v>0</v>
      </c>
      <c r="F18" s="99" t="s">
        <v>17</v>
      </c>
      <c r="G18" s="98">
        <f>IF(Rechnen!$X$3=0,"",Rechnen!P20)</f>
        <v>3</v>
      </c>
      <c r="H18" s="100">
        <f>IF(AND(E18="",G18=""),"",(E18-G18))</f>
        <v>-3</v>
      </c>
      <c r="I18" s="96"/>
      <c r="J18" s="95"/>
      <c r="K18" s="95"/>
      <c r="L18" s="96"/>
      <c r="M18" s="95"/>
      <c r="N18" s="95"/>
      <c r="O18" s="95"/>
      <c r="P18" s="90"/>
      <c r="Q18" s="90"/>
      <c r="R18" s="90"/>
    </row>
    <row r="19" spans="1:18" ht="15">
      <c r="A19" s="136"/>
      <c r="B19" s="134" t="s">
        <v>7</v>
      </c>
      <c r="C19" s="132" t="s">
        <v>45</v>
      </c>
      <c r="D19" s="134" t="s">
        <v>1</v>
      </c>
      <c r="E19" s="134" t="s">
        <v>2</v>
      </c>
      <c r="F19" s="134"/>
      <c r="G19" s="134"/>
      <c r="H19" s="134" t="s">
        <v>46</v>
      </c>
      <c r="I19" s="96"/>
      <c r="J19" s="95"/>
      <c r="K19" s="95"/>
      <c r="L19" s="96"/>
      <c r="M19" s="95"/>
      <c r="N19" s="95"/>
      <c r="O19" s="95"/>
      <c r="P19" s="90"/>
      <c r="Q19" s="90"/>
      <c r="R19" s="90"/>
    </row>
    <row r="20" spans="1:18" ht="15">
      <c r="A20" s="137"/>
      <c r="B20" s="135"/>
      <c r="C20" s="133"/>
      <c r="D20" s="135"/>
      <c r="E20" s="135"/>
      <c r="F20" s="135"/>
      <c r="G20" s="135"/>
      <c r="H20" s="135"/>
      <c r="I20" s="96"/>
      <c r="J20" s="95"/>
      <c r="K20" s="95"/>
      <c r="L20" s="96"/>
      <c r="M20" s="95"/>
      <c r="N20" s="95"/>
      <c r="O20" s="95"/>
      <c r="P20" s="90"/>
      <c r="Q20" s="90"/>
      <c r="R20" s="90"/>
    </row>
    <row r="21" spans="1:18" ht="15">
      <c r="A21" s="97">
        <f>IF(Rechnen!$Y$3=0,"",1)</f>
        <v>1</v>
      </c>
      <c r="B21" s="98" t="str">
        <f>Rechnen!K24</f>
        <v>M13</v>
      </c>
      <c r="C21" s="98">
        <f>IF(Rechnen!$Y$3=0,"",Rechnen!L24)</f>
        <v>3</v>
      </c>
      <c r="D21" s="98">
        <f>IF(Rechnen!$Y$3=0,"",Rechnen!M24)</f>
        <v>9</v>
      </c>
      <c r="E21" s="98">
        <f>IF(Rechnen!$Y$3=0,"",Rechnen!N24)</f>
        <v>6</v>
      </c>
      <c r="F21" s="99" t="s">
        <v>17</v>
      </c>
      <c r="G21" s="98">
        <f>IF(Rechnen!$Y$3=0,"",Rechnen!P24)</f>
        <v>0</v>
      </c>
      <c r="H21" s="100">
        <f>IF(AND(E21="",G21=""),"",(E21-G21))</f>
        <v>6</v>
      </c>
      <c r="I21" s="96"/>
      <c r="J21" s="95"/>
      <c r="K21" s="95"/>
      <c r="L21" s="96"/>
      <c r="M21" s="95"/>
      <c r="N21" s="95"/>
      <c r="O21" s="95"/>
      <c r="P21" s="90"/>
      <c r="Q21" s="90"/>
      <c r="R21" s="90"/>
    </row>
    <row r="22" spans="1:18" ht="15">
      <c r="A22" s="97">
        <f>IF(Rechnen!$Y$3=0,"",2)</f>
        <v>2</v>
      </c>
      <c r="B22" s="98" t="str">
        <f>Rechnen!K25</f>
        <v>M14</v>
      </c>
      <c r="C22" s="98">
        <f>IF(Rechnen!$Y$3=0,"",Rechnen!L25)</f>
        <v>1</v>
      </c>
      <c r="D22" s="98">
        <f>IF(Rechnen!$Y$3=0,"",Rechnen!M25)</f>
        <v>0</v>
      </c>
      <c r="E22" s="98">
        <f>IF(Rechnen!$Y$3=0,"",Rechnen!N25)</f>
        <v>0</v>
      </c>
      <c r="F22" s="99" t="s">
        <v>17</v>
      </c>
      <c r="G22" s="98">
        <f>IF(Rechnen!$Y$3=0,"",Rechnen!P25)</f>
        <v>1</v>
      </c>
      <c r="H22" s="100">
        <f>IF(AND(E22="",G22=""),"",(E22-G22))</f>
        <v>-1</v>
      </c>
      <c r="I22" s="96"/>
      <c r="J22" s="95"/>
      <c r="K22" s="95"/>
      <c r="L22" s="96"/>
      <c r="M22" s="95"/>
      <c r="N22" s="95"/>
      <c r="O22" s="95"/>
      <c r="P22" s="90"/>
      <c r="Q22" s="90"/>
      <c r="R22" s="90"/>
    </row>
    <row r="23" spans="1:18" ht="15">
      <c r="A23" s="97">
        <f>IF(Rechnen!$Y$3=0,"",3)</f>
        <v>3</v>
      </c>
      <c r="B23" s="98" t="str">
        <f>Rechnen!K26</f>
        <v>M15</v>
      </c>
      <c r="C23" s="98">
        <f>IF(Rechnen!$Y$3=0,"",Rechnen!L26)</f>
        <v>1</v>
      </c>
      <c r="D23" s="98">
        <f>IF(Rechnen!$Y$3=0,"",Rechnen!M26)</f>
        <v>0</v>
      </c>
      <c r="E23" s="98">
        <f>IF(Rechnen!$Y$3=0,"",Rechnen!N26)</f>
        <v>0</v>
      </c>
      <c r="F23" s="99" t="s">
        <v>17</v>
      </c>
      <c r="G23" s="98">
        <f>IF(Rechnen!$Y$3=0,"",Rechnen!P26)</f>
        <v>2</v>
      </c>
      <c r="H23" s="100">
        <f>IF(AND(E23="",G23=""),"",(E23-G23))</f>
        <v>-2</v>
      </c>
      <c r="I23" s="96"/>
      <c r="J23" s="95"/>
      <c r="K23" s="95"/>
      <c r="L23" s="96"/>
      <c r="M23" s="95"/>
      <c r="N23" s="95"/>
      <c r="O23" s="95"/>
      <c r="P23" s="90"/>
      <c r="Q23" s="90"/>
      <c r="R23" s="90"/>
    </row>
    <row r="24" spans="1:18" ht="15">
      <c r="A24" s="113">
        <f>IF(Rechnen!$Y$3=0,"",4)</f>
        <v>4</v>
      </c>
      <c r="B24" s="114" t="str">
        <f>Rechnen!K27</f>
        <v>M16</v>
      </c>
      <c r="C24" s="114">
        <f>IF(Rechnen!$Y$3=0,"",Rechnen!L27)</f>
        <v>1</v>
      </c>
      <c r="D24" s="114">
        <f>IF(Rechnen!$Y$3=0,"",Rechnen!M27)</f>
        <v>0</v>
      </c>
      <c r="E24" s="114">
        <f>IF(Rechnen!$Y$3=0,"",Rechnen!N27)</f>
        <v>0</v>
      </c>
      <c r="F24" s="115" t="s">
        <v>17</v>
      </c>
      <c r="G24" s="114">
        <f>IF(Rechnen!$Y$3=0,"",Rechnen!P27)</f>
        <v>3</v>
      </c>
      <c r="H24" s="116">
        <f>IF(AND(E24="",G24=""),"",(E24-G24))</f>
        <v>-3</v>
      </c>
      <c r="I24" s="96"/>
      <c r="J24" s="95"/>
      <c r="K24" s="95"/>
      <c r="L24" s="96"/>
      <c r="M24" s="95"/>
      <c r="N24" s="95"/>
      <c r="O24" s="95"/>
      <c r="P24" s="90"/>
      <c r="Q24" s="90"/>
      <c r="R24" s="90"/>
    </row>
    <row r="25" spans="1:18" ht="15">
      <c r="A25" s="102"/>
      <c r="B25" s="95"/>
      <c r="C25" s="95"/>
      <c r="D25" s="95"/>
      <c r="E25" s="95"/>
      <c r="F25" s="95"/>
      <c r="G25" s="95"/>
      <c r="H25" s="95"/>
      <c r="I25" s="96"/>
      <c r="J25" s="95"/>
      <c r="K25" s="95"/>
      <c r="L25" s="96"/>
      <c r="M25" s="95"/>
      <c r="N25" s="95"/>
      <c r="O25" s="95"/>
      <c r="P25" s="90"/>
      <c r="Q25" s="90"/>
      <c r="R25" s="90"/>
    </row>
    <row r="26" spans="1:18" ht="15">
      <c r="A26" s="102"/>
      <c r="B26" s="95"/>
      <c r="C26" s="95"/>
      <c r="D26" s="95"/>
      <c r="E26" s="95"/>
      <c r="F26" s="95"/>
      <c r="G26" s="95"/>
      <c r="H26" s="95"/>
      <c r="I26" s="96"/>
      <c r="J26" s="95"/>
      <c r="K26" s="95"/>
      <c r="L26" s="96"/>
      <c r="M26" s="95"/>
      <c r="N26" s="95"/>
      <c r="O26" s="95"/>
      <c r="P26" s="90"/>
      <c r="Q26" s="90"/>
      <c r="R26" s="90"/>
    </row>
    <row r="27" spans="1:18" ht="15">
      <c r="A27" s="102"/>
      <c r="B27" s="95"/>
      <c r="C27" s="95"/>
      <c r="D27" s="95"/>
      <c r="E27" s="95"/>
      <c r="F27" s="95"/>
      <c r="G27" s="95"/>
      <c r="H27" s="95"/>
      <c r="I27" s="96"/>
      <c r="J27" s="95"/>
      <c r="K27" s="95"/>
      <c r="L27" s="96"/>
      <c r="M27" s="95"/>
      <c r="N27" s="95"/>
      <c r="O27" s="95"/>
      <c r="P27" s="90"/>
      <c r="Q27" s="90"/>
      <c r="R27" s="90"/>
    </row>
    <row r="28" spans="1:18" ht="15">
      <c r="A28" s="102"/>
      <c r="B28" s="95"/>
      <c r="C28" s="95"/>
      <c r="D28" s="95"/>
      <c r="E28" s="95"/>
      <c r="F28" s="95"/>
      <c r="G28" s="95"/>
      <c r="H28" s="95"/>
      <c r="I28" s="96"/>
      <c r="J28" s="95"/>
      <c r="K28" s="95"/>
      <c r="L28" s="96"/>
      <c r="M28" s="95"/>
      <c r="N28" s="95"/>
      <c r="O28" s="95"/>
      <c r="P28" s="90"/>
      <c r="Q28" s="90"/>
      <c r="R28" s="90"/>
    </row>
  </sheetData>
  <sheetProtection password="E760" sheet="1" objects="1" scenarios="1"/>
  <mergeCells count="20">
    <mergeCell ref="E13:G14"/>
    <mergeCell ref="H13:H14"/>
    <mergeCell ref="E19:G20"/>
    <mergeCell ref="H19:H20"/>
    <mergeCell ref="A13:A14"/>
    <mergeCell ref="B13:B14"/>
    <mergeCell ref="A19:A20"/>
    <mergeCell ref="B19:B20"/>
    <mergeCell ref="C19:C20"/>
    <mergeCell ref="D19:D20"/>
    <mergeCell ref="C13:C14"/>
    <mergeCell ref="D13:D14"/>
    <mergeCell ref="B1:H1"/>
    <mergeCell ref="E2:G2"/>
    <mergeCell ref="C7:C8"/>
    <mergeCell ref="B7:B8"/>
    <mergeCell ref="D7:D8"/>
    <mergeCell ref="A7:A8"/>
    <mergeCell ref="H7:H8"/>
    <mergeCell ref="E7:G8"/>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&amp;C&amp;"Arial,Fett Kursiv"&amp;16&amp;E? Jugend - Turnier&amp;"Arial,Standard"&amp;10&amp;E
&amp;"Arial,Fett Kursiv"&amp;14VfB Wiesloch&amp;"Arial,Standard"&amp;10
&amp;12Stadionhalle - Wiesloch &amp;R&amp;"Arial,Fett"&amp;12Datum
</oddHeader>
  </headerFooter>
  <colBreaks count="1" manualBreakCount="1">
    <brk id="9" max="65535" man="1"/>
  </colBreaks>
  <legacyDrawing r:id="rId2"/>
</worksheet>
</file>

<file path=xl/worksheets/sheet2.xml><?xml version="1.0" encoding="utf-8"?>
<worksheet xmlns="http://schemas.openxmlformats.org/spreadsheetml/2006/main" xmlns:r="http://schemas.openxmlformats.org/officeDocument/2006/relationships">
  <sheetPr codeName="Tabelle9"/>
  <dimension ref="A1:A4"/>
  <sheetViews>
    <sheetView showGridLines="0" showRowColHeaders="0" tabSelected="1" zoomScale="164" zoomScaleNormal="164"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ht="75" customHeight="1">
      <c r="A1" s="117" t="s">
        <v>52</v>
      </c>
    </row>
    <row r="2" ht="112.5" customHeight="1">
      <c r="A2" s="118"/>
    </row>
    <row r="3" ht="112.5" customHeight="1">
      <c r="A3" s="118"/>
    </row>
    <row r="4" ht="150" customHeight="1">
      <c r="A4" s="28"/>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26"/>
  <sheetViews>
    <sheetView zoomScalePageLayoutView="0" workbookViewId="0" topLeftCell="A1">
      <selection activeCell="D7" sqref="D7"/>
    </sheetView>
  </sheetViews>
  <sheetFormatPr defaultColWidth="11.421875" defaultRowHeight="12.75"/>
  <cols>
    <col min="1" max="1" width="26.8515625" style="2" customWidth="1"/>
    <col min="2" max="2" width="24.7109375" style="5" customWidth="1"/>
    <col min="3" max="3" width="8.7109375" style="4" customWidth="1"/>
    <col min="4" max="4" width="8.57421875" style="4" customWidth="1"/>
    <col min="5" max="5" width="5.421875" style="4" customWidth="1"/>
    <col min="6" max="16384" width="11.421875" style="4" customWidth="1"/>
  </cols>
  <sheetData>
    <row r="1" spans="1:5" s="1" customFormat="1" ht="24" customHeight="1">
      <c r="A1" s="8" t="s">
        <v>0</v>
      </c>
      <c r="B1" s="8" t="s">
        <v>3</v>
      </c>
      <c r="C1" s="121" t="s">
        <v>34</v>
      </c>
      <c r="D1" s="122"/>
      <c r="E1" s="122"/>
    </row>
    <row r="2" spans="1:4" ht="13.5" customHeight="1">
      <c r="A2" s="32" t="s">
        <v>78</v>
      </c>
      <c r="B2" s="33" t="s">
        <v>86</v>
      </c>
      <c r="C2" s="4" t="s">
        <v>35</v>
      </c>
      <c r="D2" s="5" t="s">
        <v>36</v>
      </c>
    </row>
    <row r="3" spans="1:4" ht="13.5" customHeight="1">
      <c r="A3" s="32" t="s">
        <v>79</v>
      </c>
      <c r="B3" s="33" t="s">
        <v>87</v>
      </c>
      <c r="C3" s="4" t="s">
        <v>4</v>
      </c>
      <c r="D3" s="35">
        <v>0.009027777777777779</v>
      </c>
    </row>
    <row r="4" spans="1:3" ht="13.5" customHeight="1">
      <c r="A4" s="32" t="s">
        <v>80</v>
      </c>
      <c r="B4" s="33" t="s">
        <v>88</v>
      </c>
      <c r="C4" s="4" t="s">
        <v>55</v>
      </c>
    </row>
    <row r="5" spans="1:4" ht="13.5" customHeight="1">
      <c r="A5" s="32" t="s">
        <v>81</v>
      </c>
      <c r="B5" s="33" t="s">
        <v>89</v>
      </c>
      <c r="C5" s="4" t="s">
        <v>5</v>
      </c>
      <c r="D5" s="36">
        <v>0.001388888888888889</v>
      </c>
    </row>
    <row r="6" spans="1:4" ht="14.25" customHeight="1">
      <c r="A6" s="86"/>
      <c r="B6" s="86"/>
      <c r="C6" s="7" t="s">
        <v>37</v>
      </c>
      <c r="D6" s="6"/>
    </row>
    <row r="7" spans="3:4" ht="14.25" customHeight="1">
      <c r="C7" s="4" t="s">
        <v>5</v>
      </c>
      <c r="D7" s="37">
        <v>0.004861111111111111</v>
      </c>
    </row>
    <row r="8" spans="1:3" ht="24" customHeight="1">
      <c r="A8" s="8" t="s">
        <v>6</v>
      </c>
      <c r="B8" s="8" t="s">
        <v>7</v>
      </c>
      <c r="C8" s="7" t="s">
        <v>38</v>
      </c>
    </row>
    <row r="9" spans="1:2" ht="13.5" customHeight="1">
      <c r="A9" s="34" t="s">
        <v>82</v>
      </c>
      <c r="B9" s="120" t="s">
        <v>90</v>
      </c>
    </row>
    <row r="10" spans="1:2" ht="13.5" customHeight="1">
      <c r="A10" s="34" t="s">
        <v>83</v>
      </c>
      <c r="B10" s="120" t="s">
        <v>91</v>
      </c>
    </row>
    <row r="11" spans="1:2" ht="13.5" customHeight="1">
      <c r="A11" s="34" t="s">
        <v>84</v>
      </c>
      <c r="B11" s="120" t="s">
        <v>92</v>
      </c>
    </row>
    <row r="12" spans="1:3" ht="13.5" customHeight="1">
      <c r="A12" s="34" t="s">
        <v>85</v>
      </c>
      <c r="B12" s="120" t="s">
        <v>93</v>
      </c>
      <c r="C12" s="4" t="s">
        <v>39</v>
      </c>
    </row>
    <row r="13" spans="1:4" ht="18" customHeight="1">
      <c r="A13" s="86"/>
      <c r="B13" s="86"/>
      <c r="C13" s="4" t="s">
        <v>40</v>
      </c>
      <c r="D13" s="38">
        <v>0.375</v>
      </c>
    </row>
    <row r="14" ht="12.75"/>
    <row r="15" spans="1:2" ht="24" customHeight="1">
      <c r="A15" s="8" t="s">
        <v>94</v>
      </c>
      <c r="B15" s="8" t="s">
        <v>96</v>
      </c>
    </row>
    <row r="16" spans="1:2" ht="13.5" customHeight="1">
      <c r="A16" s="143" t="s">
        <v>101</v>
      </c>
      <c r="B16" s="144" t="s">
        <v>109</v>
      </c>
    </row>
    <row r="17" spans="1:2" ht="13.5" customHeight="1">
      <c r="A17" s="143" t="s">
        <v>102</v>
      </c>
      <c r="B17" s="144" t="s">
        <v>110</v>
      </c>
    </row>
    <row r="18" spans="1:2" ht="13.5" customHeight="1">
      <c r="A18" s="143" t="s">
        <v>103</v>
      </c>
      <c r="B18" s="144" t="s">
        <v>111</v>
      </c>
    </row>
    <row r="19" spans="1:2" ht="13.5" customHeight="1">
      <c r="A19" s="143" t="s">
        <v>104</v>
      </c>
      <c r="B19" s="144" t="s">
        <v>112</v>
      </c>
    </row>
    <row r="22" ht="24" customHeight="1">
      <c r="A22" s="8" t="s">
        <v>95</v>
      </c>
    </row>
    <row r="23" ht="13.5" customHeight="1">
      <c r="A23" s="145" t="s">
        <v>105</v>
      </c>
    </row>
    <row r="24" ht="13.5" customHeight="1">
      <c r="A24" s="145" t="s">
        <v>106</v>
      </c>
    </row>
    <row r="25" ht="13.5" customHeight="1">
      <c r="A25" s="145" t="s">
        <v>107</v>
      </c>
    </row>
    <row r="26" ht="13.5" customHeight="1">
      <c r="A26" s="145" t="s">
        <v>108</v>
      </c>
    </row>
  </sheetData>
  <sheetProtection/>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6"/>
  <dimension ref="A1:K80"/>
  <sheetViews>
    <sheetView zoomScale="106" zoomScaleNormal="106" zoomScalePageLayoutView="0" workbookViewId="0" topLeftCell="A10">
      <selection activeCell="L31" sqref="L31"/>
    </sheetView>
  </sheetViews>
  <sheetFormatPr defaultColWidth="11.421875" defaultRowHeight="12.75"/>
  <cols>
    <col min="1" max="1" width="6.57421875" style="45" customWidth="1"/>
    <col min="2" max="2" width="18.57421875" style="60" customWidth="1"/>
    <col min="3" max="3" width="5.421875" style="57" customWidth="1"/>
    <col min="4" max="5" width="4.28125" style="45" customWidth="1"/>
    <col min="6" max="6" width="22.421875" style="45" customWidth="1"/>
    <col min="7" max="7" width="2.57421875" style="42" customWidth="1"/>
    <col min="8" max="8" width="18.57421875" style="45" customWidth="1"/>
    <col min="9" max="9" width="5.00390625" style="42" customWidth="1"/>
    <col min="10" max="10" width="4.28125" style="45" customWidth="1"/>
    <col min="11" max="11" width="4.28125" style="42" customWidth="1"/>
    <col min="12" max="16384" width="11.421875" style="42" customWidth="1"/>
  </cols>
  <sheetData>
    <row r="1" spans="1:11" s="43" customFormat="1" ht="16.5" customHeight="1">
      <c r="A1" s="39"/>
      <c r="B1" s="167" t="s">
        <v>94</v>
      </c>
      <c r="C1" s="158" t="s">
        <v>1</v>
      </c>
      <c r="D1" s="159" t="s">
        <v>2</v>
      </c>
      <c r="E1" s="160"/>
      <c r="F1" s="42"/>
      <c r="H1" s="157" t="s">
        <v>96</v>
      </c>
      <c r="I1" s="158" t="s">
        <v>1</v>
      </c>
      <c r="J1" s="159" t="s">
        <v>2</v>
      </c>
      <c r="K1" s="160"/>
    </row>
    <row r="2" spans="2:11" ht="12.75">
      <c r="B2" s="161" t="str">
        <f>Vorgaben!A16</f>
        <v>M17</v>
      </c>
      <c r="C2" s="46"/>
      <c r="D2" s="47"/>
      <c r="E2" s="168"/>
      <c r="F2" s="42"/>
      <c r="H2" s="161" t="str">
        <f>Vorgaben!B16</f>
        <v>M25</v>
      </c>
      <c r="I2" s="47"/>
      <c r="J2" s="48"/>
      <c r="K2" s="162"/>
    </row>
    <row r="3" spans="1:11" ht="12.75">
      <c r="A3" s="49"/>
      <c r="B3" s="161" t="str">
        <f>Vorgaben!A17</f>
        <v>M18</v>
      </c>
      <c r="C3" s="46"/>
      <c r="D3" s="47"/>
      <c r="E3" s="168"/>
      <c r="F3" s="42"/>
      <c r="H3" s="161" t="str">
        <f>Vorgaben!B17</f>
        <v>M26</v>
      </c>
      <c r="I3" s="47"/>
      <c r="J3" s="48"/>
      <c r="K3" s="162"/>
    </row>
    <row r="4" spans="2:11" ht="12.75">
      <c r="B4" s="161" t="str">
        <f>Vorgaben!A18</f>
        <v>M19</v>
      </c>
      <c r="C4" s="46"/>
      <c r="D4" s="47"/>
      <c r="E4" s="168"/>
      <c r="F4" s="42"/>
      <c r="H4" s="161" t="str">
        <f>Vorgaben!B18</f>
        <v>M27</v>
      </c>
      <c r="I4" s="47"/>
      <c r="J4" s="48"/>
      <c r="K4" s="162"/>
    </row>
    <row r="5" spans="2:11" ht="13.5" thickBot="1">
      <c r="B5" s="163" t="str">
        <f>Vorgaben!A19</f>
        <v>M20</v>
      </c>
      <c r="C5" s="169"/>
      <c r="D5" s="164"/>
      <c r="E5" s="170"/>
      <c r="F5" s="42"/>
      <c r="H5" s="163" t="str">
        <f>Vorgaben!B19</f>
        <v>M28</v>
      </c>
      <c r="I5" s="164"/>
      <c r="J5" s="165"/>
      <c r="K5" s="166"/>
    </row>
    <row r="6" spans="8:11" ht="24.75" customHeight="1" thickBot="1">
      <c r="H6" s="149"/>
      <c r="I6" s="150"/>
      <c r="J6" s="151"/>
      <c r="K6" s="150"/>
    </row>
    <row r="7" spans="2:11" ht="12.75">
      <c r="B7" s="167" t="s">
        <v>95</v>
      </c>
      <c r="C7" s="158" t="s">
        <v>1</v>
      </c>
      <c r="D7" s="159" t="s">
        <v>2</v>
      </c>
      <c r="E7" s="160"/>
      <c r="H7" s="152"/>
      <c r="I7" s="153"/>
      <c r="J7" s="154"/>
      <c r="K7" s="154"/>
    </row>
    <row r="8" spans="2:11" ht="12.75">
      <c r="B8" s="161" t="str">
        <f>Vorgaben!A23</f>
        <v>M21</v>
      </c>
      <c r="C8" s="46"/>
      <c r="D8" s="47"/>
      <c r="E8" s="168"/>
      <c r="H8" s="155"/>
      <c r="I8" s="151"/>
      <c r="J8" s="156"/>
      <c r="K8" s="156"/>
    </row>
    <row r="9" spans="2:11" ht="12.75">
      <c r="B9" s="161" t="str">
        <f>Vorgaben!A24</f>
        <v>M22</v>
      </c>
      <c r="C9" s="46"/>
      <c r="D9" s="47"/>
      <c r="E9" s="168"/>
      <c r="H9" s="155"/>
      <c r="I9" s="151"/>
      <c r="J9" s="156"/>
      <c r="K9" s="156"/>
    </row>
    <row r="10" spans="2:11" ht="12.75">
      <c r="B10" s="161" t="str">
        <f>Vorgaben!A25</f>
        <v>M23</v>
      </c>
      <c r="C10" s="46"/>
      <c r="D10" s="47"/>
      <c r="E10" s="168"/>
      <c r="H10" s="155"/>
      <c r="I10" s="151"/>
      <c r="J10" s="156"/>
      <c r="K10" s="156"/>
    </row>
    <row r="11" spans="2:11" ht="13.5" thickBot="1">
      <c r="B11" s="163" t="str">
        <f>Vorgaben!A26</f>
        <v>M24</v>
      </c>
      <c r="C11" s="169"/>
      <c r="D11" s="164"/>
      <c r="E11" s="170"/>
      <c r="H11" s="155"/>
      <c r="I11" s="151"/>
      <c r="J11" s="156"/>
      <c r="K11" s="156"/>
    </row>
    <row r="12" ht="12.75" customHeight="1"/>
    <row r="13" spans="1:11" s="51" customFormat="1" ht="27" customHeight="1">
      <c r="A13" s="51" t="s">
        <v>8</v>
      </c>
      <c r="B13" s="51" t="s">
        <v>9</v>
      </c>
      <c r="C13" s="52" t="s">
        <v>10</v>
      </c>
      <c r="D13" s="124" t="s">
        <v>11</v>
      </c>
      <c r="E13" s="124"/>
      <c r="F13" s="53" t="s">
        <v>12</v>
      </c>
      <c r="G13" s="53"/>
      <c r="H13" s="53"/>
      <c r="I13" s="54" t="s">
        <v>13</v>
      </c>
      <c r="J13" s="55"/>
      <c r="K13" s="55"/>
    </row>
    <row r="14" spans="1:11" ht="13.5">
      <c r="A14" s="77">
        <f>Vorgaben!$D$13</f>
        <v>0.375</v>
      </c>
      <c r="B14" s="79">
        <v>1</v>
      </c>
      <c r="C14" s="56" t="s">
        <v>14</v>
      </c>
      <c r="D14" s="123" t="s">
        <v>97</v>
      </c>
      <c r="E14" s="123"/>
      <c r="F14" s="57" t="str">
        <f>$B$2</f>
        <v>M17</v>
      </c>
      <c r="G14" s="45" t="s">
        <v>16</v>
      </c>
      <c r="H14" s="58" t="str">
        <f>$B$3</f>
        <v>M18</v>
      </c>
      <c r="I14" s="68">
        <f>IF(Spielplan!I33="","",Spielplan!I33)</f>
        <v>1</v>
      </c>
      <c r="J14" s="45" t="s">
        <v>17</v>
      </c>
      <c r="K14" s="67">
        <f>IF(Spielplan!K33="","",Spielplan!K33)</f>
        <v>0</v>
      </c>
    </row>
    <row r="15" spans="1:11" ht="13.5">
      <c r="A15" s="77">
        <f>A14</f>
        <v>0.375</v>
      </c>
      <c r="B15" s="79">
        <v>2</v>
      </c>
      <c r="C15" s="56" t="s">
        <v>18</v>
      </c>
      <c r="D15" s="123" t="s">
        <v>97</v>
      </c>
      <c r="E15" s="123"/>
      <c r="F15" s="57" t="str">
        <f>$B$4</f>
        <v>M19</v>
      </c>
      <c r="G15" s="45" t="s">
        <v>16</v>
      </c>
      <c r="H15" s="58" t="str">
        <f>$B$5</f>
        <v>M20</v>
      </c>
      <c r="I15" s="68">
        <f>IF(Spielplan!I34="","",Spielplan!I34)</f>
      </c>
      <c r="J15" s="45" t="s">
        <v>17</v>
      </c>
      <c r="K15" s="67">
        <f>IF(Spielplan!K34="","",Spielplan!K34)</f>
      </c>
    </row>
    <row r="16" spans="1:11" ht="13.5">
      <c r="A16" s="77">
        <f>A15+Vorgaben!$D$3+Vorgaben!$D$5</f>
        <v>0.3854166666666667</v>
      </c>
      <c r="B16" s="79">
        <v>3</v>
      </c>
      <c r="C16" s="56" t="s">
        <v>14</v>
      </c>
      <c r="D16" s="123" t="s">
        <v>98</v>
      </c>
      <c r="E16" s="123"/>
      <c r="F16" s="57" t="str">
        <f>$B$8</f>
        <v>M21</v>
      </c>
      <c r="G16" s="45" t="s">
        <v>16</v>
      </c>
      <c r="H16" s="58" t="str">
        <f>$B$9</f>
        <v>M22</v>
      </c>
      <c r="I16" s="68">
        <f>IF(Spielplan!I35="","",Spielplan!I35)</f>
        <v>1</v>
      </c>
      <c r="J16" s="45" t="s">
        <v>17</v>
      </c>
      <c r="K16" s="67">
        <f>IF(Spielplan!K35="","",Spielplan!K35)</f>
        <v>0</v>
      </c>
    </row>
    <row r="17" spans="1:11" ht="13.5">
      <c r="A17" s="77">
        <f>A16</f>
        <v>0.3854166666666667</v>
      </c>
      <c r="B17" s="79">
        <v>4</v>
      </c>
      <c r="C17" s="56" t="s">
        <v>18</v>
      </c>
      <c r="D17" s="123" t="s">
        <v>98</v>
      </c>
      <c r="E17" s="123"/>
      <c r="F17" s="57" t="str">
        <f>$B$10</f>
        <v>M23</v>
      </c>
      <c r="G17" s="45" t="s">
        <v>16</v>
      </c>
      <c r="H17" s="58" t="str">
        <f>$B$11</f>
        <v>M24</v>
      </c>
      <c r="I17" s="68">
        <f>IF(Spielplan!I36="","",Spielplan!I36)</f>
      </c>
      <c r="J17" s="45" t="s">
        <v>17</v>
      </c>
      <c r="K17" s="67">
        <f>IF(Spielplan!K36="","",Spielplan!K36)</f>
      </c>
    </row>
    <row r="18" spans="1:11" ht="13.5">
      <c r="A18" s="77">
        <f>A17+Vorgaben!$D$3+Vorgaben!$D$5</f>
        <v>0.39583333333333337</v>
      </c>
      <c r="B18" s="79">
        <v>5</v>
      </c>
      <c r="C18" s="56" t="s">
        <v>14</v>
      </c>
      <c r="D18" s="123" t="s">
        <v>99</v>
      </c>
      <c r="E18" s="123"/>
      <c r="F18" s="57" t="str">
        <f>$H$2</f>
        <v>M25</v>
      </c>
      <c r="G18" s="45" t="s">
        <v>16</v>
      </c>
      <c r="H18" s="58" t="str">
        <f>$H$3</f>
        <v>M26</v>
      </c>
      <c r="I18" s="68">
        <f>IF(Spielplan!I37="","",Spielplan!I37)</f>
        <v>1</v>
      </c>
      <c r="J18" s="45" t="s">
        <v>17</v>
      </c>
      <c r="K18" s="67">
        <f>IF(Spielplan!K37="","",Spielplan!K37)</f>
        <v>0</v>
      </c>
    </row>
    <row r="19" spans="1:11" ht="13.5">
      <c r="A19" s="77">
        <f>A18</f>
        <v>0.39583333333333337</v>
      </c>
      <c r="B19" s="79">
        <v>6</v>
      </c>
      <c r="C19" s="56" t="s">
        <v>18</v>
      </c>
      <c r="D19" s="123" t="s">
        <v>99</v>
      </c>
      <c r="E19" s="123"/>
      <c r="F19" s="57" t="str">
        <f>$H$4</f>
        <v>M27</v>
      </c>
      <c r="G19" s="45" t="s">
        <v>16</v>
      </c>
      <c r="H19" s="58" t="str">
        <f>$H$5</f>
        <v>M28</v>
      </c>
      <c r="I19" s="68">
        <f>IF(Spielplan!I38="","",Spielplan!I38)</f>
      </c>
      <c r="J19" s="45" t="s">
        <v>17</v>
      </c>
      <c r="K19" s="67">
        <f>IF(Spielplan!K38="","",Spielplan!K38)</f>
      </c>
    </row>
    <row r="20" spans="1:11" ht="13.5">
      <c r="A20" s="77">
        <f>A35+Vorgaben!$D$3+Vorgaben!$D$5</f>
        <v>0.41666666666666674</v>
      </c>
      <c r="B20" s="79">
        <v>9</v>
      </c>
      <c r="C20" s="56" t="s">
        <v>14</v>
      </c>
      <c r="D20" s="123" t="s">
        <v>97</v>
      </c>
      <c r="E20" s="123"/>
      <c r="F20" s="57" t="str">
        <f>$B$5</f>
        <v>M20</v>
      </c>
      <c r="G20" s="45" t="s">
        <v>16</v>
      </c>
      <c r="H20" s="58" t="str">
        <f>$B$2</f>
        <v>M17</v>
      </c>
      <c r="I20" s="68">
        <f>IF(Spielplan!I47="","",Spielplan!I47)</f>
        <v>0</v>
      </c>
      <c r="J20" s="45" t="s">
        <v>17</v>
      </c>
      <c r="K20" s="67">
        <f>IF(Spielplan!K47="","",Spielplan!K47)</f>
        <v>3</v>
      </c>
    </row>
    <row r="21" spans="1:11" ht="13.5">
      <c r="A21" s="77">
        <f>A20</f>
        <v>0.41666666666666674</v>
      </c>
      <c r="B21" s="79">
        <v>10</v>
      </c>
      <c r="C21" s="56" t="s">
        <v>18</v>
      </c>
      <c r="D21" s="123" t="s">
        <v>97</v>
      </c>
      <c r="E21" s="123"/>
      <c r="F21" s="57" t="str">
        <f>$B$3</f>
        <v>M18</v>
      </c>
      <c r="G21" s="45" t="s">
        <v>16</v>
      </c>
      <c r="H21" s="58" t="str">
        <f>$B$4</f>
        <v>M19</v>
      </c>
      <c r="I21" s="68">
        <f>IF(Spielplan!I48="","",Spielplan!I48)</f>
      </c>
      <c r="J21" s="45" t="s">
        <v>17</v>
      </c>
      <c r="K21" s="67">
        <f>IF(Spielplan!K48="","",Spielplan!K48)</f>
      </c>
    </row>
    <row r="22" spans="1:11" ht="13.5">
      <c r="A22" s="77">
        <f>A21+Vorgaben!$D$3+Vorgaben!$D$5</f>
        <v>0.4270833333333334</v>
      </c>
      <c r="B22" s="79">
        <v>11</v>
      </c>
      <c r="C22" s="56" t="s">
        <v>14</v>
      </c>
      <c r="D22" s="123" t="s">
        <v>98</v>
      </c>
      <c r="E22" s="123"/>
      <c r="F22" s="57" t="str">
        <f>$B$11</f>
        <v>M24</v>
      </c>
      <c r="G22" s="45" t="s">
        <v>16</v>
      </c>
      <c r="H22" s="58" t="str">
        <f>$B$8</f>
        <v>M21</v>
      </c>
      <c r="I22" s="68">
        <f>IF(Spielplan!I49="","",Spielplan!I49)</f>
        <v>0</v>
      </c>
      <c r="J22" s="45" t="s">
        <v>17</v>
      </c>
      <c r="K22" s="67">
        <f>IF(Spielplan!K49="","",Spielplan!K49)</f>
        <v>3</v>
      </c>
    </row>
    <row r="23" spans="1:11" ht="13.5">
      <c r="A23" s="77">
        <f>A22</f>
        <v>0.4270833333333334</v>
      </c>
      <c r="B23" s="79">
        <v>12</v>
      </c>
      <c r="C23" s="56" t="s">
        <v>18</v>
      </c>
      <c r="D23" s="123" t="s">
        <v>98</v>
      </c>
      <c r="E23" s="123"/>
      <c r="F23" s="57" t="str">
        <f>$B$9</f>
        <v>M22</v>
      </c>
      <c r="G23" s="45" t="s">
        <v>16</v>
      </c>
      <c r="H23" s="58" t="str">
        <f>$B$10</f>
        <v>M23</v>
      </c>
      <c r="I23" s="68">
        <f>IF(Spielplan!I50="","",Spielplan!I50)</f>
      </c>
      <c r="J23" s="45" t="s">
        <v>17</v>
      </c>
      <c r="K23" s="67">
        <f>IF(Spielplan!K50="","",Spielplan!K50)</f>
      </c>
    </row>
    <row r="24" spans="1:11" ht="13.5">
      <c r="A24" s="77">
        <f>A23+Vorgaben!$D$3+Vorgaben!$D$5</f>
        <v>0.4375000000000001</v>
      </c>
      <c r="B24" s="79">
        <v>13</v>
      </c>
      <c r="C24" s="56" t="s">
        <v>14</v>
      </c>
      <c r="D24" s="123" t="s">
        <v>99</v>
      </c>
      <c r="E24" s="123"/>
      <c r="F24" s="57" t="str">
        <f>$H$5</f>
        <v>M28</v>
      </c>
      <c r="G24" s="45" t="s">
        <v>16</v>
      </c>
      <c r="H24" s="58" t="str">
        <f>$H$2</f>
        <v>M25</v>
      </c>
      <c r="I24" s="68">
        <f>IF(Spielplan!I51="","",Spielplan!I51)</f>
        <v>0</v>
      </c>
      <c r="J24" s="45" t="s">
        <v>17</v>
      </c>
      <c r="K24" s="67">
        <f>IF(Spielplan!K51="","",Spielplan!K51)</f>
        <v>3</v>
      </c>
    </row>
    <row r="25" spans="1:11" ht="13.5">
      <c r="A25" s="77">
        <f>A24</f>
        <v>0.4375000000000001</v>
      </c>
      <c r="B25" s="79">
        <v>14</v>
      </c>
      <c r="C25" s="56" t="s">
        <v>18</v>
      </c>
      <c r="D25" s="123" t="s">
        <v>99</v>
      </c>
      <c r="E25" s="123"/>
      <c r="F25" s="57" t="str">
        <f>$H$3</f>
        <v>M26</v>
      </c>
      <c r="G25" s="45" t="s">
        <v>16</v>
      </c>
      <c r="H25" s="58" t="str">
        <f>$H$4</f>
        <v>M27</v>
      </c>
      <c r="I25" s="68">
        <f>IF(Spielplan!I52="","",Spielplan!I52)</f>
      </c>
      <c r="J25" s="45" t="s">
        <v>17</v>
      </c>
      <c r="K25" s="67">
        <f>IF(Spielplan!K52="","",Spielplan!K52)</f>
      </c>
    </row>
    <row r="26" spans="1:11" ht="13.5">
      <c r="A26" s="77">
        <f>A33+Vorgaben!$D$3+Vorgaben!$D$5</f>
        <v>0.4583333333333335</v>
      </c>
      <c r="B26" s="79">
        <v>17</v>
      </c>
      <c r="C26" s="56" t="s">
        <v>14</v>
      </c>
      <c r="D26" s="123" t="s">
        <v>97</v>
      </c>
      <c r="E26" s="123"/>
      <c r="F26" s="57" t="str">
        <f>$B$2</f>
        <v>M17</v>
      </c>
      <c r="G26" s="45" t="s">
        <v>16</v>
      </c>
      <c r="H26" s="58" t="str">
        <f>$B$4</f>
        <v>M19</v>
      </c>
      <c r="I26" s="68">
        <f>IF(Spielplan!I61="","",Spielplan!I61)</f>
        <v>2</v>
      </c>
      <c r="J26" s="45" t="s">
        <v>17</v>
      </c>
      <c r="K26" s="67">
        <f>IF(Spielplan!K61="","",Spielplan!K61)</f>
        <v>0</v>
      </c>
    </row>
    <row r="27" spans="1:11" ht="13.5">
      <c r="A27" s="77">
        <f>A26</f>
        <v>0.4583333333333335</v>
      </c>
      <c r="B27" s="79">
        <v>18</v>
      </c>
      <c r="C27" s="56" t="s">
        <v>18</v>
      </c>
      <c r="D27" s="123" t="s">
        <v>97</v>
      </c>
      <c r="E27" s="123"/>
      <c r="F27" s="57" t="str">
        <f>B3</f>
        <v>M18</v>
      </c>
      <c r="G27" s="45" t="s">
        <v>16</v>
      </c>
      <c r="H27" s="58" t="str">
        <f>$B$5</f>
        <v>M20</v>
      </c>
      <c r="I27" s="68">
        <f>IF(Spielplan!I62="","",Spielplan!I62)</f>
      </c>
      <c r="J27" s="45" t="s">
        <v>17</v>
      </c>
      <c r="K27" s="67">
        <f>IF(Spielplan!K62="","",Spielplan!K62)</f>
      </c>
    </row>
    <row r="28" spans="1:11" ht="13.5">
      <c r="A28" s="77">
        <f>A27+Vorgaben!$D$3+Vorgaben!$D$5</f>
        <v>0.46875000000000017</v>
      </c>
      <c r="B28" s="79">
        <v>19</v>
      </c>
      <c r="C28" s="56" t="s">
        <v>14</v>
      </c>
      <c r="D28" s="123" t="s">
        <v>98</v>
      </c>
      <c r="E28" s="123"/>
      <c r="F28" s="57" t="str">
        <f>$B$8</f>
        <v>M21</v>
      </c>
      <c r="G28" s="45" t="s">
        <v>16</v>
      </c>
      <c r="H28" s="58" t="str">
        <f>$B$10</f>
        <v>M23</v>
      </c>
      <c r="I28" s="68">
        <f>IF(Spielplan!I63="","",Spielplan!I63)</f>
        <v>2</v>
      </c>
      <c r="J28" s="45" t="s">
        <v>17</v>
      </c>
      <c r="K28" s="67">
        <f>IF(Spielplan!K63="","",Spielplan!K63)</f>
        <v>0</v>
      </c>
    </row>
    <row r="29" spans="1:11" ht="13.5">
      <c r="A29" s="77">
        <f>A28</f>
        <v>0.46875000000000017</v>
      </c>
      <c r="B29" s="79">
        <v>20</v>
      </c>
      <c r="C29" s="56" t="s">
        <v>18</v>
      </c>
      <c r="D29" s="123" t="s">
        <v>98</v>
      </c>
      <c r="E29" s="123"/>
      <c r="F29" s="57" t="str">
        <f>$B$9</f>
        <v>M22</v>
      </c>
      <c r="G29" s="45" t="s">
        <v>16</v>
      </c>
      <c r="H29" s="58" t="str">
        <f>$B$11</f>
        <v>M24</v>
      </c>
      <c r="I29" s="68">
        <f>IF(Spielplan!I64="","",Spielplan!I64)</f>
      </c>
      <c r="J29" s="45" t="s">
        <v>17</v>
      </c>
      <c r="K29" s="67">
        <f>IF(Spielplan!K64="","",Spielplan!K64)</f>
      </c>
    </row>
    <row r="30" spans="1:11" ht="13.5">
      <c r="A30" s="77">
        <f>A29+Vorgaben!$D$3+Vorgaben!$D$5</f>
        <v>0.47916666666666685</v>
      </c>
      <c r="B30" s="79">
        <v>21</v>
      </c>
      <c r="C30" s="56" t="s">
        <v>14</v>
      </c>
      <c r="D30" s="123" t="s">
        <v>99</v>
      </c>
      <c r="E30" s="123"/>
      <c r="F30" s="57" t="str">
        <f>$H$2</f>
        <v>M25</v>
      </c>
      <c r="G30" s="45" t="s">
        <v>16</v>
      </c>
      <c r="H30" s="58" t="str">
        <f>$H$4</f>
        <v>M27</v>
      </c>
      <c r="I30" s="68">
        <f>IF(Spielplan!I65="","",Spielplan!I65)</f>
        <v>2</v>
      </c>
      <c r="J30" s="45" t="s">
        <v>17</v>
      </c>
      <c r="K30" s="67">
        <f>IF(Spielplan!K65="","",Spielplan!K65)</f>
        <v>0</v>
      </c>
    </row>
    <row r="31" spans="1:11" ht="13.5">
      <c r="A31" s="77">
        <f>A30</f>
        <v>0.47916666666666685</v>
      </c>
      <c r="B31" s="79">
        <v>22</v>
      </c>
      <c r="C31" s="56" t="s">
        <v>18</v>
      </c>
      <c r="D31" s="123" t="s">
        <v>99</v>
      </c>
      <c r="E31" s="123"/>
      <c r="F31" s="57" t="str">
        <f>$H$3</f>
        <v>M26</v>
      </c>
      <c r="G31" s="45" t="s">
        <v>16</v>
      </c>
      <c r="H31" s="58" t="str">
        <f>$H$5</f>
        <v>M28</v>
      </c>
      <c r="I31" s="68">
        <f>IF(Spielplan!I66="","",Spielplan!I66)</f>
      </c>
      <c r="J31" s="45" t="s">
        <v>17</v>
      </c>
      <c r="K31" s="67">
        <f>IF(Spielplan!K66="","",Spielplan!K66)</f>
        <v>0</v>
      </c>
    </row>
    <row r="32" spans="1:11" ht="13.5">
      <c r="A32" s="77">
        <f>A25+Vorgaben!$D$3+Vorgaben!$D$5</f>
        <v>0.4479166666666668</v>
      </c>
      <c r="B32" s="87">
        <v>15</v>
      </c>
      <c r="C32" s="56" t="s">
        <v>14</v>
      </c>
      <c r="D32" s="123"/>
      <c r="E32" s="123"/>
      <c r="F32" s="57">
        <f>$H$8</f>
        <v>0</v>
      </c>
      <c r="G32" s="45" t="s">
        <v>16</v>
      </c>
      <c r="H32" s="58">
        <f>$H$10</f>
        <v>0</v>
      </c>
      <c r="I32" s="68"/>
      <c r="K32" s="67"/>
    </row>
    <row r="33" spans="1:11" ht="13.5">
      <c r="A33" s="77">
        <f>A25+Vorgaben!$D$3+Vorgaben!$D$5</f>
        <v>0.4479166666666668</v>
      </c>
      <c r="B33" s="87">
        <v>16</v>
      </c>
      <c r="C33" s="56" t="s">
        <v>18</v>
      </c>
      <c r="D33" s="123"/>
      <c r="E33" s="123"/>
      <c r="F33" s="57">
        <f>$H$9</f>
        <v>0</v>
      </c>
      <c r="G33" s="45" t="s">
        <v>16</v>
      </c>
      <c r="H33" s="58">
        <f>$H$11</f>
        <v>0</v>
      </c>
      <c r="I33" s="68"/>
      <c r="J33" s="45" t="s">
        <v>17</v>
      </c>
      <c r="K33" s="67"/>
    </row>
    <row r="34" spans="1:11" ht="13.5">
      <c r="A34" s="77">
        <f>A19+Vorgaben!$D$3+Vorgaben!$D$5</f>
        <v>0.40625000000000006</v>
      </c>
      <c r="B34" s="79">
        <v>7</v>
      </c>
      <c r="C34" s="56" t="s">
        <v>14</v>
      </c>
      <c r="D34" s="123"/>
      <c r="E34" s="123"/>
      <c r="F34" s="57">
        <f>$H$8</f>
        <v>0</v>
      </c>
      <c r="G34" s="45" t="s">
        <v>16</v>
      </c>
      <c r="H34" s="58">
        <f>$H$9</f>
        <v>0</v>
      </c>
      <c r="I34" s="68"/>
      <c r="J34" s="45" t="s">
        <v>17</v>
      </c>
      <c r="K34" s="67"/>
    </row>
    <row r="35" spans="1:11" ht="13.5">
      <c r="A35" s="77">
        <f>A34</f>
        <v>0.40625000000000006</v>
      </c>
      <c r="B35" s="87">
        <v>8</v>
      </c>
      <c r="C35" s="56" t="s">
        <v>18</v>
      </c>
      <c r="D35" s="123"/>
      <c r="E35" s="123"/>
      <c r="F35" s="57">
        <f>$H$11</f>
        <v>0</v>
      </c>
      <c r="G35" s="45" t="s">
        <v>16</v>
      </c>
      <c r="H35" s="58">
        <f>$H$10</f>
        <v>0</v>
      </c>
      <c r="I35" s="68"/>
      <c r="J35" s="45" t="s">
        <v>17</v>
      </c>
      <c r="K35" s="67"/>
    </row>
    <row r="36" spans="1:11" ht="13.5">
      <c r="A36" s="77">
        <f>A31+Vorgaben!$D$3+Vorgaben!$D$5</f>
        <v>0.48958333333333354</v>
      </c>
      <c r="B36" s="87">
        <v>23</v>
      </c>
      <c r="C36" s="56" t="s">
        <v>14</v>
      </c>
      <c r="D36" s="123"/>
      <c r="E36" s="123"/>
      <c r="F36" s="57">
        <f>$H$10</f>
        <v>0</v>
      </c>
      <c r="G36" s="45" t="s">
        <v>16</v>
      </c>
      <c r="H36" s="58">
        <f>$H$9</f>
        <v>0</v>
      </c>
      <c r="I36" s="68"/>
      <c r="J36" s="45" t="s">
        <v>17</v>
      </c>
      <c r="K36" s="67"/>
    </row>
    <row r="37" spans="1:11" ht="13.5">
      <c r="A37" s="77">
        <f>A31+Vorgaben!$D$3+Vorgaben!$D$5</f>
        <v>0.48958333333333354</v>
      </c>
      <c r="B37" s="87">
        <v>24</v>
      </c>
      <c r="C37" s="56" t="s">
        <v>18</v>
      </c>
      <c r="D37" s="123"/>
      <c r="E37" s="123"/>
      <c r="F37" s="57">
        <f>$H$11</f>
        <v>0</v>
      </c>
      <c r="G37" s="45" t="s">
        <v>16</v>
      </c>
      <c r="H37" s="58">
        <f>$H$8</f>
        <v>0</v>
      </c>
      <c r="I37" s="68"/>
      <c r="J37" s="45" t="s">
        <v>17</v>
      </c>
      <c r="K37" s="67"/>
    </row>
    <row r="38" spans="1:10" ht="55.5" customHeight="1">
      <c r="A38" s="77"/>
      <c r="B38" s="72" t="s">
        <v>9</v>
      </c>
      <c r="C38" s="42"/>
      <c r="D38" s="61"/>
      <c r="E38" s="61"/>
      <c r="F38" s="127" t="s">
        <v>22</v>
      </c>
      <c r="G38" s="127"/>
      <c r="H38" s="127"/>
      <c r="I38" s="63"/>
      <c r="J38" s="62"/>
    </row>
    <row r="39" spans="1:11" ht="13.5">
      <c r="A39" s="77">
        <f>A37+Vorgaben!$D$3*5+Vorgaben!$D$5*5</f>
        <v>0.5416666666666669</v>
      </c>
      <c r="B39" s="80">
        <v>25</v>
      </c>
      <c r="C39" s="84" t="s">
        <v>14</v>
      </c>
      <c r="D39" s="61"/>
      <c r="E39" s="61"/>
      <c r="F39" s="111">
        <f>IF(Rechnen!W3&lt;6,"",'Gruppen-Tabellen1'!B9)</f>
      </c>
      <c r="G39" s="45" t="s">
        <v>17</v>
      </c>
      <c r="H39" s="112">
        <f>IF(Rechnen!V3&lt;6,"",'Gruppen-Tabellen1'!B4)</f>
      </c>
      <c r="I39" s="68"/>
      <c r="J39" s="45" t="s">
        <v>17</v>
      </c>
      <c r="K39" s="67"/>
    </row>
    <row r="40" spans="1:11" ht="13.5">
      <c r="A40" s="77"/>
      <c r="B40" s="81"/>
      <c r="C40" s="84"/>
      <c r="D40" s="61"/>
      <c r="E40" s="61"/>
      <c r="F40" s="64" t="s">
        <v>25</v>
      </c>
      <c r="G40" s="64"/>
      <c r="H40" s="65" t="s">
        <v>23</v>
      </c>
      <c r="I40" s="125"/>
      <c r="J40" s="125"/>
      <c r="K40" s="125"/>
    </row>
    <row r="41" spans="1:8" ht="13.5">
      <c r="A41" s="77"/>
      <c r="B41" s="80"/>
      <c r="C41" s="84"/>
      <c r="D41" s="61"/>
      <c r="E41" s="61"/>
      <c r="G41" s="45"/>
      <c r="H41" s="57"/>
    </row>
    <row r="42" spans="1:11" ht="13.5">
      <c r="A42" s="77">
        <f>A39</f>
        <v>0.5416666666666669</v>
      </c>
      <c r="B42" s="80">
        <f>B39+1</f>
        <v>26</v>
      </c>
      <c r="C42" s="84" t="s">
        <v>18</v>
      </c>
      <c r="D42" s="61"/>
      <c r="E42" s="61"/>
      <c r="F42" s="111">
        <f>IF(Rechnen!V3&lt;6,"",'Gruppen-Tabellen1'!B3)</f>
      </c>
      <c r="G42" s="45" t="s">
        <v>17</v>
      </c>
      <c r="H42" s="112">
        <f>IF(Rechnen!W3&lt;6,"",'Gruppen-Tabellen1'!B10)</f>
      </c>
      <c r="I42" s="68"/>
      <c r="J42" s="45" t="s">
        <v>17</v>
      </c>
      <c r="K42" s="67"/>
    </row>
    <row r="43" spans="1:11" ht="13.5">
      <c r="A43" s="77"/>
      <c r="B43" s="81"/>
      <c r="C43" s="84"/>
      <c r="D43" s="61"/>
      <c r="E43" s="61"/>
      <c r="F43" s="64" t="s">
        <v>27</v>
      </c>
      <c r="G43" s="64"/>
      <c r="H43" s="65" t="s">
        <v>30</v>
      </c>
      <c r="I43" s="125"/>
      <c r="J43" s="125"/>
      <c r="K43" s="125"/>
    </row>
    <row r="44" spans="1:8" ht="13.5">
      <c r="A44" s="77"/>
      <c r="B44" s="81"/>
      <c r="C44" s="84"/>
      <c r="D44" s="61"/>
      <c r="E44" s="61"/>
      <c r="F44" s="64"/>
      <c r="G44" s="64"/>
      <c r="H44" s="65"/>
    </row>
    <row r="45" spans="1:11" ht="13.5">
      <c r="A45" s="77">
        <f>A42+Vorgaben!$D$3+Vorgaben!$D$5*3+Vorgaben!$D$7*2</f>
        <v>0.5645833333333334</v>
      </c>
      <c r="B45" s="80">
        <f>B42+1</f>
        <v>27</v>
      </c>
      <c r="C45" s="84" t="s">
        <v>14</v>
      </c>
      <c r="D45" s="61"/>
      <c r="E45" s="61"/>
      <c r="F45" s="111">
        <f>IF(Rechnen!Y3&lt;6,"",'Gruppen-Tabellen1'!B21)</f>
      </c>
      <c r="G45" s="110" t="s">
        <v>17</v>
      </c>
      <c r="H45" s="112">
        <f>IF(Rechnen!X3&lt;6,"",'Gruppen-Tabellen1'!B16)</f>
      </c>
      <c r="I45" s="68"/>
      <c r="J45" s="45" t="s">
        <v>17</v>
      </c>
      <c r="K45" s="67"/>
    </row>
    <row r="46" spans="1:11" ht="13.5">
      <c r="A46" s="77"/>
      <c r="B46" s="81"/>
      <c r="C46" s="84"/>
      <c r="D46" s="61"/>
      <c r="E46" s="61"/>
      <c r="F46" s="64" t="s">
        <v>29</v>
      </c>
      <c r="G46" s="64"/>
      <c r="H46" s="65" t="s">
        <v>26</v>
      </c>
      <c r="I46" s="125"/>
      <c r="J46" s="125"/>
      <c r="K46" s="125"/>
    </row>
    <row r="47" spans="1:8" ht="13.5">
      <c r="A47" s="77"/>
      <c r="B47" s="80"/>
      <c r="C47" s="84"/>
      <c r="D47" s="61"/>
      <c r="E47" s="61"/>
      <c r="G47" s="45"/>
      <c r="H47" s="57"/>
    </row>
    <row r="48" spans="1:11" ht="13.5">
      <c r="A48" s="77">
        <f>A45</f>
        <v>0.5645833333333334</v>
      </c>
      <c r="B48" s="80">
        <f>B45+1</f>
        <v>28</v>
      </c>
      <c r="C48" s="84" t="s">
        <v>18</v>
      </c>
      <c r="D48" s="61"/>
      <c r="E48" s="61"/>
      <c r="F48" s="111">
        <f>IF(Rechnen!X3&lt;6,"",'Gruppen-Tabellen1'!B15)</f>
      </c>
      <c r="G48" s="110" t="s">
        <v>17</v>
      </c>
      <c r="H48" s="112">
        <f>IF(Rechnen!Y3&lt;6,"",'Gruppen-Tabellen1'!B22)</f>
      </c>
      <c r="I48" s="68"/>
      <c r="J48" s="45" t="s">
        <v>17</v>
      </c>
      <c r="K48" s="67"/>
    </row>
    <row r="49" spans="1:11" ht="13.5">
      <c r="A49" s="77"/>
      <c r="B49" s="80"/>
      <c r="C49" s="84"/>
      <c r="D49" s="61"/>
      <c r="E49" s="66"/>
      <c r="F49" s="64" t="s">
        <v>24</v>
      </c>
      <c r="G49" s="64"/>
      <c r="H49" s="65" t="s">
        <v>28</v>
      </c>
      <c r="I49" s="125"/>
      <c r="J49" s="125"/>
      <c r="K49" s="125"/>
    </row>
    <row r="50" spans="1:8" ht="13.5">
      <c r="A50" s="77"/>
      <c r="B50" s="80"/>
      <c r="C50" s="84"/>
      <c r="D50" s="61"/>
      <c r="E50" s="61"/>
      <c r="G50" s="57"/>
      <c r="H50" s="57"/>
    </row>
    <row r="51" spans="1:8" ht="13.5">
      <c r="A51" s="77"/>
      <c r="B51" s="80"/>
      <c r="C51" s="85"/>
      <c r="D51" s="61"/>
      <c r="E51" s="61"/>
      <c r="F51" s="57"/>
      <c r="G51" s="45"/>
      <c r="H51" s="58"/>
    </row>
    <row r="52" spans="1:10" ht="24" customHeight="1">
      <c r="A52" s="77"/>
      <c r="B52" s="80"/>
      <c r="C52" s="84"/>
      <c r="D52" s="61"/>
      <c r="E52" s="66"/>
      <c r="F52" s="126" t="s">
        <v>60</v>
      </c>
      <c r="G52" s="126"/>
      <c r="H52" s="126"/>
      <c r="I52" s="63"/>
      <c r="J52" s="62"/>
    </row>
    <row r="53" spans="1:11" ht="13.5">
      <c r="A53" s="77">
        <f>A48+Vorgaben!$D$3+Vorgaben!$D$5*4+Vorgaben!$D$7*3</f>
        <v>0.59375</v>
      </c>
      <c r="B53" s="82">
        <v>29</v>
      </c>
      <c r="C53" s="84" t="s">
        <v>14</v>
      </c>
      <c r="D53" s="61"/>
      <c r="E53" s="61"/>
      <c r="F53" s="73">
        <f>IF(OR(I39="",K39=""),"",IF(I39&lt;K39,F39,IF(I39&gt;=K39,H39)))</f>
      </c>
      <c r="G53" s="45" t="s">
        <v>17</v>
      </c>
      <c r="H53" s="74">
        <f>IF(OR(I45="",K45=""),"",IF(I45&lt;K45,F45,IF(I45&gt;=K45,H45)))</f>
      </c>
      <c r="I53" s="68"/>
      <c r="J53" s="45" t="s">
        <v>17</v>
      </c>
      <c r="K53" s="67"/>
    </row>
    <row r="54" spans="1:11" ht="13.5">
      <c r="A54" s="77"/>
      <c r="B54" s="83"/>
      <c r="C54" s="84"/>
      <c r="D54" s="61"/>
      <c r="E54" s="61"/>
      <c r="F54" s="64" t="s">
        <v>61</v>
      </c>
      <c r="G54" s="64"/>
      <c r="H54" s="64" t="s">
        <v>63</v>
      </c>
      <c r="I54" s="125"/>
      <c r="J54" s="125"/>
      <c r="K54" s="125"/>
    </row>
    <row r="55" spans="1:8" ht="13.5">
      <c r="A55" s="77"/>
      <c r="B55" s="82"/>
      <c r="C55" s="84"/>
      <c r="D55" s="61"/>
      <c r="E55" s="61"/>
      <c r="G55" s="45"/>
      <c r="H55" s="57"/>
    </row>
    <row r="56" spans="1:11" ht="13.5">
      <c r="A56" s="77">
        <f>A53</f>
        <v>0.59375</v>
      </c>
      <c r="B56" s="82">
        <f>B53+1</f>
        <v>30</v>
      </c>
      <c r="C56" s="84" t="s">
        <v>18</v>
      </c>
      <c r="D56" s="61"/>
      <c r="E56" s="61"/>
      <c r="F56" s="73">
        <f>IF(OR(I42="",K42=""),"",IF(I42&lt;K42,F42,IF(I42&gt;=K42,H42)))</f>
      </c>
      <c r="G56" s="45" t="s">
        <v>17</v>
      </c>
      <c r="H56" s="74">
        <f>IF(OR(I48="",K48=""),"",IF(I48&lt;K48,F48,IF(I48&gt;=K48,H48)))</f>
      </c>
      <c r="I56" s="68"/>
      <c r="J56" s="45" t="s">
        <v>17</v>
      </c>
      <c r="K56" s="67"/>
    </row>
    <row r="57" spans="1:11" ht="13.5">
      <c r="A57" s="77"/>
      <c r="B57" s="80"/>
      <c r="C57" s="84"/>
      <c r="D57" s="61"/>
      <c r="E57" s="66"/>
      <c r="F57" s="64" t="s">
        <v>62</v>
      </c>
      <c r="G57" s="64"/>
      <c r="H57" s="64" t="s">
        <v>64</v>
      </c>
      <c r="I57" s="125"/>
      <c r="J57" s="125"/>
      <c r="K57" s="125"/>
    </row>
    <row r="58" spans="1:5" ht="13.5">
      <c r="A58" s="78"/>
      <c r="B58" s="80"/>
      <c r="C58" s="85"/>
      <c r="D58" s="61"/>
      <c r="E58" s="61"/>
    </row>
    <row r="59" spans="1:10" ht="24" customHeight="1">
      <c r="A59" s="77"/>
      <c r="B59" s="80"/>
      <c r="C59" s="84"/>
      <c r="D59" s="61"/>
      <c r="E59" s="66"/>
      <c r="F59" s="126" t="s">
        <v>31</v>
      </c>
      <c r="G59" s="126"/>
      <c r="H59" s="126"/>
      <c r="I59" s="63"/>
      <c r="J59" s="62"/>
    </row>
    <row r="60" spans="1:11" ht="13.5">
      <c r="A60" s="77">
        <f>A56+Vorgaben!$D$3+Vorgaben!$D$5*2+Vorgaben!$D$7</f>
        <v>0.6104166666666666</v>
      </c>
      <c r="B60" s="82">
        <f>B56+1</f>
        <v>31</v>
      </c>
      <c r="C60" s="84" t="s">
        <v>14</v>
      </c>
      <c r="D60" s="61"/>
      <c r="E60" s="61"/>
      <c r="F60" s="73">
        <f>IF(OR(I39="",K39=""),"",IF(I39&gt;K39,F39,IF(I39&lt;=K39,H39)))</f>
      </c>
      <c r="G60" s="45" t="s">
        <v>17</v>
      </c>
      <c r="H60" s="74">
        <f>IF(OR(I45="",K45=""),"",IF(I45&gt;K45,F45,IF(I45&lt;=K45,H45)))</f>
      </c>
      <c r="I60" s="68"/>
      <c r="J60" s="45" t="s">
        <v>17</v>
      </c>
      <c r="K60" s="67"/>
    </row>
    <row r="61" spans="1:11" ht="13.5">
      <c r="A61" s="77"/>
      <c r="B61" s="83"/>
      <c r="C61" s="84"/>
      <c r="D61" s="61"/>
      <c r="E61" s="61"/>
      <c r="F61" s="64" t="s">
        <v>59</v>
      </c>
      <c r="G61" s="64"/>
      <c r="H61" s="64" t="s">
        <v>71</v>
      </c>
      <c r="I61" s="125"/>
      <c r="J61" s="125"/>
      <c r="K61" s="125"/>
    </row>
    <row r="62" spans="1:8" ht="13.5">
      <c r="A62" s="77"/>
      <c r="B62" s="82"/>
      <c r="C62" s="84"/>
      <c r="D62" s="61"/>
      <c r="E62" s="61"/>
      <c r="G62" s="45"/>
      <c r="H62" s="57"/>
    </row>
    <row r="63" spans="1:11" ht="13.5">
      <c r="A63" s="77">
        <f>A60</f>
        <v>0.6104166666666666</v>
      </c>
      <c r="B63" s="82">
        <f>B60+1</f>
        <v>32</v>
      </c>
      <c r="C63" s="84" t="s">
        <v>18</v>
      </c>
      <c r="D63" s="61"/>
      <c r="E63" s="61"/>
      <c r="F63" s="73">
        <f>IF(OR(I42="",K42=""),"",IF(I42&gt;K42,F42,IF(I42&lt;=K42,H42)))</f>
      </c>
      <c r="G63" s="45" t="s">
        <v>17</v>
      </c>
      <c r="H63" s="74">
        <f>IF(OR(I48="",K48=""),"",IF(I48&gt;K48,F48,IF(I48&lt;=K48,H48)))</f>
      </c>
      <c r="I63" s="68"/>
      <c r="J63" s="45" t="s">
        <v>17</v>
      </c>
      <c r="K63" s="67"/>
    </row>
    <row r="64" spans="1:11" ht="13.5">
      <c r="A64" s="77"/>
      <c r="B64" s="80"/>
      <c r="C64" s="84"/>
      <c r="D64" s="61"/>
      <c r="E64" s="66"/>
      <c r="F64" s="64" t="s">
        <v>72</v>
      </c>
      <c r="G64" s="64"/>
      <c r="H64" s="64" t="s">
        <v>73</v>
      </c>
      <c r="I64" s="125"/>
      <c r="J64" s="125"/>
      <c r="K64" s="125"/>
    </row>
    <row r="65" spans="1:8" ht="13.5">
      <c r="A65" s="77"/>
      <c r="B65" s="80"/>
      <c r="C65" s="84"/>
      <c r="D65" s="61"/>
      <c r="E65" s="61"/>
      <c r="G65" s="57"/>
      <c r="H65" s="57"/>
    </row>
    <row r="66" spans="1:10" ht="24" customHeight="1">
      <c r="A66" s="77"/>
      <c r="B66" s="80"/>
      <c r="C66" s="84"/>
      <c r="D66" s="61"/>
      <c r="E66" s="66"/>
      <c r="F66" s="126" t="s">
        <v>67</v>
      </c>
      <c r="G66" s="126"/>
      <c r="H66" s="126"/>
      <c r="I66" s="63"/>
      <c r="J66" s="62"/>
    </row>
    <row r="67" spans="1:11" ht="13.5">
      <c r="A67" s="77">
        <f>A63+Vorgaben!$D$3+Vorgaben!$D$5*3+Vorgaben!$D$7*2</f>
        <v>0.6333333333333332</v>
      </c>
      <c r="B67" s="82">
        <v>33</v>
      </c>
      <c r="C67" s="84" t="s">
        <v>14</v>
      </c>
      <c r="D67" s="61"/>
      <c r="E67" s="61"/>
      <c r="F67" s="73">
        <f>IF(OR(I53="",K53=""),"",IF(I53&lt;K53,F53,IF(I53&gt;=K53,H53)))</f>
      </c>
      <c r="G67" s="45" t="s">
        <v>17</v>
      </c>
      <c r="H67" s="74">
        <f>IF(OR(I56="",K56=""),"",IF(I56&lt;K56,F56,IF(I56&gt;=K56,H56)))</f>
      </c>
      <c r="I67" s="68"/>
      <c r="J67" s="45" t="s">
        <v>17</v>
      </c>
      <c r="K67" s="67"/>
    </row>
    <row r="68" spans="1:11" ht="13.5">
      <c r="A68" s="77"/>
      <c r="B68" s="83"/>
      <c r="C68" s="84"/>
      <c r="D68" s="61"/>
      <c r="E68" s="61"/>
      <c r="F68" s="64" t="s">
        <v>65</v>
      </c>
      <c r="G68" s="64"/>
      <c r="H68" s="64" t="s">
        <v>66</v>
      </c>
      <c r="I68" s="125"/>
      <c r="J68" s="125"/>
      <c r="K68" s="125"/>
    </row>
    <row r="69" spans="1:10" ht="32.25" customHeight="1">
      <c r="A69" s="77"/>
      <c r="B69" s="80"/>
      <c r="C69" s="84"/>
      <c r="D69" s="61"/>
      <c r="E69" s="66"/>
      <c r="F69" s="127" t="s">
        <v>68</v>
      </c>
      <c r="G69" s="127"/>
      <c r="H69" s="127"/>
      <c r="I69" s="63"/>
      <c r="J69" s="62"/>
    </row>
    <row r="70" spans="1:8" ht="13.5">
      <c r="A70" s="77"/>
      <c r="B70" s="82"/>
      <c r="C70" s="84"/>
      <c r="D70" s="61"/>
      <c r="E70" s="61"/>
      <c r="G70" s="45"/>
      <c r="H70" s="57"/>
    </row>
    <row r="71" spans="1:11" ht="13.5">
      <c r="A71" s="77">
        <f>A67</f>
        <v>0.6333333333333332</v>
      </c>
      <c r="B71" s="82">
        <f>B67+1</f>
        <v>34</v>
      </c>
      <c r="C71" s="84" t="s">
        <v>18</v>
      </c>
      <c r="D71" s="61"/>
      <c r="E71" s="61"/>
      <c r="F71" s="73">
        <f>IF(OR(I53="",K53=""),"",IF(I53&gt;K53,F53,IF(I53&lt;=K53,H53)))</f>
      </c>
      <c r="G71" s="45" t="s">
        <v>17</v>
      </c>
      <c r="H71" s="74">
        <f>IF(OR(I56="",K56=""),"",IF(I56&gt;K56,F56,IF(I56&lt;=K56,H56)))</f>
      </c>
      <c r="I71" s="68"/>
      <c r="J71" s="45" t="s">
        <v>17</v>
      </c>
      <c r="K71" s="67"/>
    </row>
    <row r="72" spans="1:11" ht="13.5">
      <c r="A72" s="77"/>
      <c r="B72" s="80"/>
      <c r="C72" s="84"/>
      <c r="D72" s="61"/>
      <c r="E72" s="66"/>
      <c r="F72" s="64" t="s">
        <v>69</v>
      </c>
      <c r="G72" s="64"/>
      <c r="H72" s="64" t="s">
        <v>70</v>
      </c>
      <c r="I72" s="125"/>
      <c r="J72" s="125"/>
      <c r="K72" s="125"/>
    </row>
    <row r="73" spans="1:10" ht="33.75" customHeight="1">
      <c r="A73" s="77"/>
      <c r="B73" s="80"/>
      <c r="C73" s="84"/>
      <c r="D73" s="61"/>
      <c r="E73" s="66"/>
      <c r="F73" s="127" t="s">
        <v>32</v>
      </c>
      <c r="G73" s="127"/>
      <c r="H73" s="127"/>
      <c r="I73" s="63"/>
      <c r="J73" s="62"/>
    </row>
    <row r="74" spans="1:11" ht="13.5">
      <c r="A74" s="77">
        <f>A71+Vorgaben!$D$3+Vorgaben!$D$5*2+Vorgaben!$D$7</f>
        <v>0.6499999999999998</v>
      </c>
      <c r="B74" s="82">
        <v>35</v>
      </c>
      <c r="C74" s="84" t="s">
        <v>14</v>
      </c>
      <c r="D74" s="61"/>
      <c r="E74" s="61"/>
      <c r="F74" s="73">
        <f>IF(OR(I60="",K60=""),"",IF(I60&lt;K60,F60,IF(I60&gt;=K60,H60)))</f>
      </c>
      <c r="G74" s="45" t="s">
        <v>17</v>
      </c>
      <c r="H74" s="74">
        <f>IF(OR(I63="",K63=""),"",IF(I63&lt;K63,F63,IF(I63&gt;=K63,H63)))</f>
      </c>
      <c r="I74" s="68"/>
      <c r="J74" s="45" t="s">
        <v>17</v>
      </c>
      <c r="K74" s="67"/>
    </row>
    <row r="75" spans="1:11" ht="13.5">
      <c r="A75" s="77"/>
      <c r="B75" s="83"/>
      <c r="C75" s="84"/>
      <c r="D75" s="61"/>
      <c r="E75" s="61"/>
      <c r="F75" s="64" t="s">
        <v>74</v>
      </c>
      <c r="G75" s="64"/>
      <c r="H75" s="64" t="s">
        <v>75</v>
      </c>
      <c r="I75" s="125"/>
      <c r="J75" s="125"/>
      <c r="K75" s="125"/>
    </row>
    <row r="76" spans="1:8" ht="13.5">
      <c r="A76" s="77"/>
      <c r="B76" s="80"/>
      <c r="C76" s="84"/>
      <c r="D76" s="61"/>
      <c r="E76" s="61"/>
      <c r="G76" s="57"/>
      <c r="H76" s="57"/>
    </row>
    <row r="77" spans="1:10" ht="24" customHeight="1">
      <c r="A77" s="77"/>
      <c r="B77" s="80"/>
      <c r="C77" s="84"/>
      <c r="D77" s="61"/>
      <c r="E77" s="66"/>
      <c r="F77" s="126" t="s">
        <v>33</v>
      </c>
      <c r="G77" s="126"/>
      <c r="H77" s="126"/>
      <c r="I77" s="63"/>
      <c r="J77" s="62"/>
    </row>
    <row r="78" spans="1:11" ht="13.5">
      <c r="A78" s="77">
        <f>A74+Vorgaben!$D$3+Vorgaben!$D$5*3+Vorgaben!$D$7*2</f>
        <v>0.6729166666666664</v>
      </c>
      <c r="B78" s="82">
        <f>B74+1</f>
        <v>36</v>
      </c>
      <c r="C78" s="84" t="s">
        <v>14</v>
      </c>
      <c r="D78" s="61"/>
      <c r="E78" s="61"/>
      <c r="F78" s="73">
        <f>IF(OR(I60="",K60=""),"",IF(I60&gt;K60,F60,IF(I60&lt;=K60,H60)))</f>
      </c>
      <c r="G78" s="45" t="s">
        <v>17</v>
      </c>
      <c r="H78" s="74">
        <f>IF(OR(I63="",K63=""),"",IF(I63&gt;K63,F63,IF(I63&lt;=K63,H63)))</f>
      </c>
      <c r="I78" s="68"/>
      <c r="J78" s="45" t="s">
        <v>17</v>
      </c>
      <c r="K78" s="67"/>
    </row>
    <row r="79" spans="1:11" ht="13.5">
      <c r="A79" s="77"/>
      <c r="B79" s="83"/>
      <c r="C79" s="84"/>
      <c r="D79" s="61"/>
      <c r="E79" s="61"/>
      <c r="F79" s="64" t="s">
        <v>76</v>
      </c>
      <c r="G79" s="64"/>
      <c r="H79" s="64" t="s">
        <v>77</v>
      </c>
      <c r="I79" s="125"/>
      <c r="J79" s="125"/>
      <c r="K79" s="125"/>
    </row>
    <row r="80" spans="1:10" ht="12.75">
      <c r="A80" s="59"/>
      <c r="C80" s="42"/>
      <c r="F80" s="42"/>
      <c r="H80" s="42"/>
      <c r="J80" s="42"/>
    </row>
  </sheetData>
  <sheetProtection password="E760" sheet="1" objects="1" scenarios="1"/>
  <mergeCells count="44">
    <mergeCell ref="F77:H77"/>
    <mergeCell ref="I79:K79"/>
    <mergeCell ref="F66:H66"/>
    <mergeCell ref="I68:K68"/>
    <mergeCell ref="F69:H69"/>
    <mergeCell ref="I72:K72"/>
    <mergeCell ref="F73:H73"/>
    <mergeCell ref="I75:K75"/>
    <mergeCell ref="F52:H52"/>
    <mergeCell ref="I54:K54"/>
    <mergeCell ref="I57:K57"/>
    <mergeCell ref="F59:H59"/>
    <mergeCell ref="I61:K61"/>
    <mergeCell ref="I64:K64"/>
    <mergeCell ref="D37:E37"/>
    <mergeCell ref="F38:H38"/>
    <mergeCell ref="I40:K40"/>
    <mergeCell ref="I43:K43"/>
    <mergeCell ref="I46:K46"/>
    <mergeCell ref="I49:K49"/>
    <mergeCell ref="D27:E27"/>
    <mergeCell ref="D28:E28"/>
    <mergeCell ref="D29:E29"/>
    <mergeCell ref="D30:E30"/>
    <mergeCell ref="D31:E31"/>
    <mergeCell ref="D36:E36"/>
    <mergeCell ref="D23:E23"/>
    <mergeCell ref="D24:E24"/>
    <mergeCell ref="D25:E25"/>
    <mergeCell ref="D32:E32"/>
    <mergeCell ref="D33:E33"/>
    <mergeCell ref="D26:E26"/>
    <mergeCell ref="D19:E19"/>
    <mergeCell ref="D34:E34"/>
    <mergeCell ref="D35:E35"/>
    <mergeCell ref="D20:E20"/>
    <mergeCell ref="D21:E21"/>
    <mergeCell ref="D22:E22"/>
    <mergeCell ref="D13:E13"/>
    <mergeCell ref="D14:E14"/>
    <mergeCell ref="D15:E15"/>
    <mergeCell ref="D16:E16"/>
    <mergeCell ref="D17:E17"/>
    <mergeCell ref="D18:E18"/>
  </mergeCells>
  <printOptions/>
  <pageMargins left="0.53" right="0.16" top="1" bottom="0.19" header="0.33" footer="0.13"/>
  <pageSetup horizontalDpi="300" verticalDpi="300" orientation="portrait" paperSize="9" r:id="rId2"/>
  <headerFooter alignWithMargins="0">
    <oddHeader>&amp;L&amp;"Arial,Fett Kursiv"&amp;12PD Heidelberg
Prev HD-Süd&amp;C&amp;"Arial,Fett"&amp;14 &amp;E22. Kleinfeld- Fußballturnier
der PD Heidelberg
Spielplan
&amp;R&amp;"Arial,Fett Kursiv"&amp;12 13.06.2007</oddHeader>
  </headerFooter>
  <rowBreaks count="1" manualBreakCount="1">
    <brk id="49" max="255" man="1"/>
  </rowBreaks>
  <legacyDrawing r:id="rId1"/>
</worksheet>
</file>

<file path=xl/worksheets/sheet5.xml><?xml version="1.0" encoding="utf-8"?>
<worksheet xmlns="http://schemas.openxmlformats.org/spreadsheetml/2006/main" xmlns:r="http://schemas.openxmlformats.org/officeDocument/2006/relationships">
  <sheetPr codeName="Tabelle5"/>
  <dimension ref="A1:K80"/>
  <sheetViews>
    <sheetView zoomScale="106" zoomScaleNormal="106" zoomScalePageLayoutView="0" workbookViewId="0" topLeftCell="A4">
      <selection activeCell="J14" sqref="I14:K14"/>
    </sheetView>
  </sheetViews>
  <sheetFormatPr defaultColWidth="11.421875" defaultRowHeight="12.75"/>
  <cols>
    <col min="1" max="1" width="6.57421875" style="45" customWidth="1"/>
    <col min="2" max="2" width="18.57421875" style="60" customWidth="1"/>
    <col min="3" max="3" width="5.421875" style="57" customWidth="1"/>
    <col min="4" max="5" width="4.28125" style="45" customWidth="1"/>
    <col min="6" max="6" width="22.421875" style="45" customWidth="1"/>
    <col min="7" max="7" width="2.57421875" style="42" customWidth="1"/>
    <col min="8" max="8" width="18.57421875" style="45" customWidth="1"/>
    <col min="9" max="9" width="5.00390625" style="42" customWidth="1"/>
    <col min="10" max="10" width="4.28125" style="45" customWidth="1"/>
    <col min="11" max="11" width="4.28125" style="42" customWidth="1"/>
    <col min="12" max="16384" width="11.421875" style="42" customWidth="1"/>
  </cols>
  <sheetData>
    <row r="1" spans="1:11" s="43" customFormat="1" ht="16.5" customHeight="1">
      <c r="A1" s="39"/>
      <c r="B1" s="40" t="s">
        <v>0</v>
      </c>
      <c r="C1" s="41" t="s">
        <v>1</v>
      </c>
      <c r="D1" s="76" t="s">
        <v>2</v>
      </c>
      <c r="E1" s="76"/>
      <c r="F1" s="42"/>
      <c r="H1" s="44" t="s">
        <v>3</v>
      </c>
      <c r="I1" s="41" t="s">
        <v>1</v>
      </c>
      <c r="J1" s="76" t="s">
        <v>2</v>
      </c>
      <c r="K1" s="76"/>
    </row>
    <row r="2" spans="2:11" ht="12.75">
      <c r="B2" s="75" t="str">
        <f>Vorgaben!A2</f>
        <v>M01</v>
      </c>
      <c r="C2" s="46"/>
      <c r="D2" s="47"/>
      <c r="E2" s="47"/>
      <c r="F2" s="42"/>
      <c r="H2" s="75" t="str">
        <f>Vorgaben!B2</f>
        <v>M09</v>
      </c>
      <c r="I2" s="47"/>
      <c r="J2" s="48"/>
      <c r="K2" s="48"/>
    </row>
    <row r="3" spans="1:11" ht="12.75">
      <c r="A3" s="49"/>
      <c r="B3" s="75" t="str">
        <f>Vorgaben!A3</f>
        <v>M02</v>
      </c>
      <c r="C3" s="46"/>
      <c r="D3" s="47"/>
      <c r="E3" s="47"/>
      <c r="F3" s="42"/>
      <c r="H3" s="75" t="str">
        <f>Vorgaben!B3</f>
        <v>M10</v>
      </c>
      <c r="I3" s="47"/>
      <c r="J3" s="48"/>
      <c r="K3" s="48"/>
    </row>
    <row r="4" spans="2:11" ht="12.75">
      <c r="B4" s="75" t="str">
        <f>Vorgaben!A4</f>
        <v>M03</v>
      </c>
      <c r="C4" s="46"/>
      <c r="D4" s="47"/>
      <c r="E4" s="47"/>
      <c r="F4" s="42"/>
      <c r="H4" s="75" t="str">
        <f>Vorgaben!B4</f>
        <v>M11</v>
      </c>
      <c r="I4" s="47"/>
      <c r="J4" s="48"/>
      <c r="K4" s="48"/>
    </row>
    <row r="5" spans="2:11" ht="12.75">
      <c r="B5" s="75" t="str">
        <f>Vorgaben!A5</f>
        <v>M04</v>
      </c>
      <c r="C5" s="46"/>
      <c r="D5" s="47"/>
      <c r="E5" s="47"/>
      <c r="F5" s="42"/>
      <c r="H5" s="75" t="str">
        <f>Vorgaben!B5</f>
        <v>M12</v>
      </c>
      <c r="I5" s="47"/>
      <c r="J5" s="48"/>
      <c r="K5" s="48"/>
    </row>
    <row r="6" ht="24.75" customHeight="1">
      <c r="H6" s="58"/>
    </row>
    <row r="7" spans="2:11" ht="12.75">
      <c r="B7" s="40" t="s">
        <v>6</v>
      </c>
      <c r="C7" s="41" t="s">
        <v>1</v>
      </c>
      <c r="D7" s="76" t="s">
        <v>2</v>
      </c>
      <c r="E7" s="76"/>
      <c r="H7" s="44" t="s">
        <v>7</v>
      </c>
      <c r="I7" s="41" t="s">
        <v>1</v>
      </c>
      <c r="J7" s="76" t="s">
        <v>2</v>
      </c>
      <c r="K7" s="76"/>
    </row>
    <row r="8" spans="2:11" ht="12.75">
      <c r="B8" s="75" t="str">
        <f>Vorgaben!A9</f>
        <v>M05</v>
      </c>
      <c r="C8" s="46"/>
      <c r="D8" s="47"/>
      <c r="E8" s="47"/>
      <c r="H8" s="75" t="str">
        <f>Vorgaben!B9</f>
        <v>M13</v>
      </c>
      <c r="I8" s="47"/>
      <c r="J8" s="50"/>
      <c r="K8" s="50"/>
    </row>
    <row r="9" spans="2:11" ht="12.75">
      <c r="B9" s="75" t="str">
        <f>Vorgaben!A10</f>
        <v>M06</v>
      </c>
      <c r="C9" s="46"/>
      <c r="D9" s="47"/>
      <c r="E9" s="47"/>
      <c r="H9" s="75" t="str">
        <f>Vorgaben!B10</f>
        <v>M14</v>
      </c>
      <c r="I9" s="47"/>
      <c r="J9" s="50"/>
      <c r="K9" s="50"/>
    </row>
    <row r="10" spans="2:11" ht="12.75">
      <c r="B10" s="75" t="str">
        <f>Vorgaben!A11</f>
        <v>M07</v>
      </c>
      <c r="C10" s="46"/>
      <c r="D10" s="47"/>
      <c r="E10" s="47"/>
      <c r="H10" s="75" t="str">
        <f>Vorgaben!B11</f>
        <v>M15</v>
      </c>
      <c r="I10" s="47"/>
      <c r="J10" s="50"/>
      <c r="K10" s="50"/>
    </row>
    <row r="11" spans="2:11" ht="12.75">
      <c r="B11" s="75" t="str">
        <f>Vorgaben!A12</f>
        <v>M08</v>
      </c>
      <c r="C11" s="46"/>
      <c r="D11" s="47"/>
      <c r="E11" s="47"/>
      <c r="H11" s="75" t="str">
        <f>Vorgaben!B12</f>
        <v>M16</v>
      </c>
      <c r="I11" s="47"/>
      <c r="J11" s="50"/>
      <c r="K11" s="50"/>
    </row>
    <row r="12" ht="12.75" customHeight="1"/>
    <row r="13" spans="1:11" s="51" customFormat="1" ht="27" customHeight="1">
      <c r="A13" s="51" t="s">
        <v>8</v>
      </c>
      <c r="B13" s="51" t="s">
        <v>9</v>
      </c>
      <c r="C13" s="52" t="s">
        <v>10</v>
      </c>
      <c r="D13" s="124" t="s">
        <v>11</v>
      </c>
      <c r="E13" s="124"/>
      <c r="F13" s="53" t="s">
        <v>12</v>
      </c>
      <c r="G13" s="53"/>
      <c r="H13" s="53"/>
      <c r="I13" s="54" t="s">
        <v>13</v>
      </c>
      <c r="J13" s="55"/>
      <c r="K13" s="55"/>
    </row>
    <row r="14" spans="1:11" ht="13.5">
      <c r="A14" s="77">
        <f>Vorgaben!$D$13</f>
        <v>0.375</v>
      </c>
      <c r="B14" s="79">
        <v>1</v>
      </c>
      <c r="C14" s="56" t="s">
        <v>14</v>
      </c>
      <c r="D14" s="123" t="s">
        <v>15</v>
      </c>
      <c r="E14" s="123"/>
      <c r="F14" s="57" t="str">
        <f>$B$2</f>
        <v>M01</v>
      </c>
      <c r="G14" s="45" t="s">
        <v>16</v>
      </c>
      <c r="H14" s="58" t="str">
        <f>$B$3</f>
        <v>M02</v>
      </c>
      <c r="I14" s="68">
        <f>IF(Spielplan!I25="","",Spielplan!I25)</f>
        <v>1</v>
      </c>
      <c r="J14" s="45" t="s">
        <v>17</v>
      </c>
      <c r="K14" s="68">
        <f>IF(Spielplan!K25="","",Spielplan!K25)</f>
        <v>0</v>
      </c>
    </row>
    <row r="15" spans="1:11" ht="13.5">
      <c r="A15" s="77">
        <f>A14</f>
        <v>0.375</v>
      </c>
      <c r="B15" s="79">
        <v>2</v>
      </c>
      <c r="C15" s="56" t="s">
        <v>18</v>
      </c>
      <c r="D15" s="123" t="s">
        <v>15</v>
      </c>
      <c r="E15" s="123"/>
      <c r="F15" s="57" t="str">
        <f>$B$4</f>
        <v>M03</v>
      </c>
      <c r="G15" s="45" t="s">
        <v>16</v>
      </c>
      <c r="H15" s="58" t="str">
        <f>$B$5</f>
        <v>M04</v>
      </c>
      <c r="I15" s="68">
        <f>IF(Spielplan!I26="","",Spielplan!I26)</f>
      </c>
      <c r="J15" s="45" t="s">
        <v>17</v>
      </c>
      <c r="K15" s="68">
        <f>IF(Spielplan!K26="","",Spielplan!K26)</f>
      </c>
    </row>
    <row r="16" spans="1:11" ht="13.5">
      <c r="A16" s="77">
        <f>A15+Vorgaben!$D$3+Vorgaben!$D$5</f>
        <v>0.3854166666666667</v>
      </c>
      <c r="B16" s="79">
        <v>3</v>
      </c>
      <c r="C16" s="56" t="s">
        <v>14</v>
      </c>
      <c r="D16" s="123" t="s">
        <v>19</v>
      </c>
      <c r="E16" s="123"/>
      <c r="F16" s="57" t="str">
        <f>$B$8</f>
        <v>M05</v>
      </c>
      <c r="G16" s="45" t="s">
        <v>16</v>
      </c>
      <c r="H16" s="58" t="str">
        <f>$B$9</f>
        <v>M06</v>
      </c>
      <c r="I16" s="68">
        <f>IF(Spielplan!I27="","",Spielplan!I27)</f>
        <v>1</v>
      </c>
      <c r="J16" s="45" t="s">
        <v>17</v>
      </c>
      <c r="K16" s="68">
        <f>IF(Spielplan!K27="","",Spielplan!K27)</f>
        <v>0</v>
      </c>
    </row>
    <row r="17" spans="1:11" ht="13.5">
      <c r="A17" s="77">
        <f>A16</f>
        <v>0.3854166666666667</v>
      </c>
      <c r="B17" s="79">
        <v>4</v>
      </c>
      <c r="C17" s="56" t="s">
        <v>18</v>
      </c>
      <c r="D17" s="123" t="s">
        <v>19</v>
      </c>
      <c r="E17" s="123"/>
      <c r="F17" s="57" t="str">
        <f>$B$10</f>
        <v>M07</v>
      </c>
      <c r="G17" s="45" t="s">
        <v>16</v>
      </c>
      <c r="H17" s="58" t="str">
        <f>$B$11</f>
        <v>M08</v>
      </c>
      <c r="I17" s="68">
        <f>IF(Spielplan!I28="","",Spielplan!I28)</f>
      </c>
      <c r="J17" s="45" t="s">
        <v>17</v>
      </c>
      <c r="K17" s="68">
        <f>IF(Spielplan!K28="","",Spielplan!K28)</f>
      </c>
    </row>
    <row r="18" spans="1:11" ht="13.5">
      <c r="A18" s="77">
        <f>A17+Vorgaben!$D$3+Vorgaben!$D$5</f>
        <v>0.39583333333333337</v>
      </c>
      <c r="B18" s="79">
        <v>5</v>
      </c>
      <c r="C18" s="56" t="s">
        <v>14</v>
      </c>
      <c r="D18" s="123" t="s">
        <v>20</v>
      </c>
      <c r="E18" s="123"/>
      <c r="F18" s="57" t="str">
        <f>$H$2</f>
        <v>M09</v>
      </c>
      <c r="G18" s="45" t="s">
        <v>16</v>
      </c>
      <c r="H18" s="58" t="str">
        <f>$H$3</f>
        <v>M10</v>
      </c>
      <c r="I18" s="68">
        <f>IF(Spielplan!I29="","",Spielplan!I29)</f>
        <v>1</v>
      </c>
      <c r="J18" s="45" t="s">
        <v>17</v>
      </c>
      <c r="K18" s="68">
        <f>IF(Spielplan!K29="","",Spielplan!K29)</f>
        <v>0</v>
      </c>
    </row>
    <row r="19" spans="1:11" ht="13.5">
      <c r="A19" s="77">
        <f>A18</f>
        <v>0.39583333333333337</v>
      </c>
      <c r="B19" s="79">
        <v>6</v>
      </c>
      <c r="C19" s="56" t="s">
        <v>18</v>
      </c>
      <c r="D19" s="123" t="s">
        <v>20</v>
      </c>
      <c r="E19" s="123"/>
      <c r="F19" s="57" t="str">
        <f>$H$4</f>
        <v>M11</v>
      </c>
      <c r="G19" s="45" t="s">
        <v>16</v>
      </c>
      <c r="H19" s="58" t="str">
        <f>$H$5</f>
        <v>M12</v>
      </c>
      <c r="I19" s="68">
        <f>IF(Spielplan!I30="","",Spielplan!I30)</f>
      </c>
      <c r="J19" s="45" t="s">
        <v>17</v>
      </c>
      <c r="K19" s="68">
        <f>IF(Spielplan!K30="","",Spielplan!K30)</f>
      </c>
    </row>
    <row r="20" spans="1:11" ht="13.5">
      <c r="A20" s="77">
        <f>A19+Vorgaben!$D$3+Vorgaben!$D$5</f>
        <v>0.40625000000000006</v>
      </c>
      <c r="B20" s="79">
        <v>7</v>
      </c>
      <c r="C20" s="56" t="s">
        <v>14</v>
      </c>
      <c r="D20" s="123" t="s">
        <v>21</v>
      </c>
      <c r="E20" s="123"/>
      <c r="F20" s="57" t="str">
        <f>$H$8</f>
        <v>M13</v>
      </c>
      <c r="G20" s="45" t="s">
        <v>16</v>
      </c>
      <c r="H20" s="58" t="str">
        <f>$H$9</f>
        <v>M14</v>
      </c>
      <c r="I20" s="68">
        <f>IF(Spielplan!I31="","",Spielplan!I31)</f>
        <v>1</v>
      </c>
      <c r="J20" s="45" t="s">
        <v>17</v>
      </c>
      <c r="K20" s="68">
        <f>IF(Spielplan!K31="","",Spielplan!K31)</f>
        <v>0</v>
      </c>
    </row>
    <row r="21" spans="1:11" ht="13.5">
      <c r="A21" s="77">
        <f>A20</f>
        <v>0.40625000000000006</v>
      </c>
      <c r="B21" s="87">
        <v>8</v>
      </c>
      <c r="C21" s="56" t="s">
        <v>18</v>
      </c>
      <c r="D21" s="123" t="s">
        <v>21</v>
      </c>
      <c r="E21" s="123"/>
      <c r="F21" s="57" t="str">
        <f>$H$11</f>
        <v>M16</v>
      </c>
      <c r="G21" s="45" t="s">
        <v>16</v>
      </c>
      <c r="H21" s="58" t="str">
        <f>$H$10</f>
        <v>M15</v>
      </c>
      <c r="I21" s="68">
        <f>IF(Spielplan!I32="","",Spielplan!I32)</f>
      </c>
      <c r="J21" s="45" t="s">
        <v>17</v>
      </c>
      <c r="K21" s="68">
        <f>IF(Spielplan!K32="","",Spielplan!K32)</f>
      </c>
    </row>
    <row r="22" spans="1:11" ht="13.5">
      <c r="A22" s="77">
        <f>A21+Vorgaben!$D$3+Vorgaben!$D$5</f>
        <v>0.41666666666666674</v>
      </c>
      <c r="B22" s="79">
        <v>9</v>
      </c>
      <c r="C22" s="56" t="s">
        <v>14</v>
      </c>
      <c r="D22" s="123" t="s">
        <v>15</v>
      </c>
      <c r="E22" s="123"/>
      <c r="F22" s="57" t="str">
        <f>$B$5</f>
        <v>M04</v>
      </c>
      <c r="G22" s="45" t="s">
        <v>16</v>
      </c>
      <c r="H22" s="58" t="str">
        <f>$B$2</f>
        <v>M01</v>
      </c>
      <c r="I22" s="68">
        <f>IF(Spielplan!I39="","",Spielplan!I39)</f>
        <v>0</v>
      </c>
      <c r="J22" s="45" t="s">
        <v>17</v>
      </c>
      <c r="K22" s="68">
        <f>IF(Spielplan!K39="","",Spielplan!K39)</f>
        <v>3</v>
      </c>
    </row>
    <row r="23" spans="1:11" ht="13.5">
      <c r="A23" s="77">
        <f>A22</f>
        <v>0.41666666666666674</v>
      </c>
      <c r="B23" s="79">
        <v>10</v>
      </c>
      <c r="C23" s="56" t="s">
        <v>18</v>
      </c>
      <c r="D23" s="123" t="s">
        <v>15</v>
      </c>
      <c r="E23" s="123"/>
      <c r="F23" s="57" t="str">
        <f>$B$3</f>
        <v>M02</v>
      </c>
      <c r="G23" s="45" t="s">
        <v>16</v>
      </c>
      <c r="H23" s="58" t="str">
        <f>$B$4</f>
        <v>M03</v>
      </c>
      <c r="I23" s="68">
        <f>IF(Spielplan!I40="","",Spielplan!I40)</f>
      </c>
      <c r="J23" s="45" t="s">
        <v>17</v>
      </c>
      <c r="K23" s="68">
        <f>IF(Spielplan!K40="","",Spielplan!K40)</f>
      </c>
    </row>
    <row r="24" spans="1:11" ht="13.5">
      <c r="A24" s="77">
        <f>A23+Vorgaben!$D$3+Vorgaben!$D$5</f>
        <v>0.4270833333333334</v>
      </c>
      <c r="B24" s="79">
        <v>11</v>
      </c>
      <c r="C24" s="56" t="s">
        <v>14</v>
      </c>
      <c r="D24" s="123" t="s">
        <v>19</v>
      </c>
      <c r="E24" s="123"/>
      <c r="F24" s="57" t="str">
        <f>$B$11</f>
        <v>M08</v>
      </c>
      <c r="G24" s="45" t="s">
        <v>16</v>
      </c>
      <c r="H24" s="58" t="str">
        <f>$B$8</f>
        <v>M05</v>
      </c>
      <c r="I24" s="68">
        <f>IF(Spielplan!I41="","",Spielplan!I41)</f>
        <v>0</v>
      </c>
      <c r="J24" s="45" t="s">
        <v>17</v>
      </c>
      <c r="K24" s="68">
        <f>IF(Spielplan!K41="","",Spielplan!K41)</f>
        <v>3</v>
      </c>
    </row>
    <row r="25" spans="1:11" ht="13.5">
      <c r="A25" s="77">
        <f>A24</f>
        <v>0.4270833333333334</v>
      </c>
      <c r="B25" s="79">
        <v>12</v>
      </c>
      <c r="C25" s="56" t="s">
        <v>18</v>
      </c>
      <c r="D25" s="123" t="s">
        <v>19</v>
      </c>
      <c r="E25" s="123"/>
      <c r="F25" s="57" t="str">
        <f>$B$9</f>
        <v>M06</v>
      </c>
      <c r="G25" s="45" t="s">
        <v>16</v>
      </c>
      <c r="H25" s="58" t="str">
        <f>$B$10</f>
        <v>M07</v>
      </c>
      <c r="I25" s="68">
        <f>IF(Spielplan!I42="","",Spielplan!I42)</f>
      </c>
      <c r="J25" s="45" t="s">
        <v>17</v>
      </c>
      <c r="K25" s="68">
        <f>IF(Spielplan!K42="","",Spielplan!K42)</f>
      </c>
    </row>
    <row r="26" spans="1:11" ht="13.5">
      <c r="A26" s="77">
        <f>A25+Vorgaben!$D$3+Vorgaben!$D$5</f>
        <v>0.4375000000000001</v>
      </c>
      <c r="B26" s="79">
        <v>13</v>
      </c>
      <c r="C26" s="56" t="s">
        <v>14</v>
      </c>
      <c r="D26" s="123" t="s">
        <v>20</v>
      </c>
      <c r="E26" s="123"/>
      <c r="F26" s="57" t="str">
        <f>$H$5</f>
        <v>M12</v>
      </c>
      <c r="G26" s="45" t="s">
        <v>16</v>
      </c>
      <c r="H26" s="58" t="str">
        <f>$H$2</f>
        <v>M09</v>
      </c>
      <c r="I26" s="68">
        <f>IF(Spielplan!I43="","",Spielplan!I43)</f>
        <v>0</v>
      </c>
      <c r="J26" s="45" t="s">
        <v>17</v>
      </c>
      <c r="K26" s="68">
        <f>IF(Spielplan!K43="","",Spielplan!K43)</f>
        <v>3</v>
      </c>
    </row>
    <row r="27" spans="1:11" ht="13.5">
      <c r="A27" s="77">
        <f>A26</f>
        <v>0.4375000000000001</v>
      </c>
      <c r="B27" s="79">
        <v>14</v>
      </c>
      <c r="C27" s="56" t="s">
        <v>18</v>
      </c>
      <c r="D27" s="123" t="s">
        <v>20</v>
      </c>
      <c r="E27" s="123"/>
      <c r="F27" s="57" t="str">
        <f>$H$3</f>
        <v>M10</v>
      </c>
      <c r="G27" s="45" t="s">
        <v>16</v>
      </c>
      <c r="H27" s="58" t="str">
        <f>$H$4</f>
        <v>M11</v>
      </c>
      <c r="I27" s="68">
        <f>IF(Spielplan!I44="","",Spielplan!I44)</f>
      </c>
      <c r="J27" s="45" t="s">
        <v>17</v>
      </c>
      <c r="K27" s="68">
        <f>IF(Spielplan!K44="","",Spielplan!K44)</f>
      </c>
    </row>
    <row r="28" spans="1:11" ht="13.5">
      <c r="A28" s="77">
        <f>A27+Vorgaben!$D$3+Vorgaben!$D$5</f>
        <v>0.4479166666666668</v>
      </c>
      <c r="B28" s="87">
        <v>15</v>
      </c>
      <c r="C28" s="56" t="s">
        <v>14</v>
      </c>
      <c r="D28" s="123" t="s">
        <v>21</v>
      </c>
      <c r="E28" s="123"/>
      <c r="F28" s="57" t="str">
        <f>$H$8</f>
        <v>M13</v>
      </c>
      <c r="G28" s="45" t="s">
        <v>16</v>
      </c>
      <c r="H28" s="58" t="str">
        <f>$H$10</f>
        <v>M15</v>
      </c>
      <c r="I28" s="68">
        <f>IF(Spielplan!I45="","",Spielplan!I45)</f>
        <v>2</v>
      </c>
      <c r="J28" s="45" t="s">
        <v>17</v>
      </c>
      <c r="K28" s="68">
        <f>IF(Spielplan!K45="","",Spielplan!K45)</f>
        <v>0</v>
      </c>
    </row>
    <row r="29" spans="1:11" ht="13.5">
      <c r="A29" s="77">
        <f>A27+Vorgaben!$D$3+Vorgaben!$D$5</f>
        <v>0.4479166666666668</v>
      </c>
      <c r="B29" s="87">
        <v>16</v>
      </c>
      <c r="C29" s="56" t="s">
        <v>18</v>
      </c>
      <c r="D29" s="123" t="s">
        <v>21</v>
      </c>
      <c r="E29" s="123"/>
      <c r="F29" s="57" t="str">
        <f>$H$9</f>
        <v>M14</v>
      </c>
      <c r="G29" s="45" t="s">
        <v>16</v>
      </c>
      <c r="H29" s="58" t="str">
        <f>$H$11</f>
        <v>M16</v>
      </c>
      <c r="I29" s="68">
        <f>IF(Spielplan!I46="","",Spielplan!I46)</f>
      </c>
      <c r="J29" s="45" t="s">
        <v>17</v>
      </c>
      <c r="K29" s="68">
        <f>IF(Spielplan!K46="","",Spielplan!K46)</f>
      </c>
    </row>
    <row r="30" spans="1:11" ht="13.5">
      <c r="A30" s="77">
        <f>A29+Vorgaben!$D$3+Vorgaben!$D$5</f>
        <v>0.4583333333333335</v>
      </c>
      <c r="B30" s="79">
        <v>17</v>
      </c>
      <c r="C30" s="56" t="s">
        <v>14</v>
      </c>
      <c r="D30" s="123" t="s">
        <v>15</v>
      </c>
      <c r="E30" s="123"/>
      <c r="F30" s="57" t="str">
        <f>$B$2</f>
        <v>M01</v>
      </c>
      <c r="G30" s="45" t="s">
        <v>16</v>
      </c>
      <c r="H30" s="58" t="str">
        <f>$B$4</f>
        <v>M03</v>
      </c>
      <c r="I30" s="68">
        <f>IF(Spielplan!I53="","",Spielplan!I53)</f>
        <v>2</v>
      </c>
      <c r="J30" s="45" t="s">
        <v>17</v>
      </c>
      <c r="K30" s="68">
        <f>IF(Spielplan!K53="","",Spielplan!K53)</f>
        <v>0</v>
      </c>
    </row>
    <row r="31" spans="1:11" ht="13.5">
      <c r="A31" s="77">
        <f>A30</f>
        <v>0.4583333333333335</v>
      </c>
      <c r="B31" s="79">
        <v>18</v>
      </c>
      <c r="C31" s="56" t="s">
        <v>18</v>
      </c>
      <c r="D31" s="123" t="s">
        <v>15</v>
      </c>
      <c r="E31" s="123"/>
      <c r="F31" s="57" t="str">
        <f>B3</f>
        <v>M02</v>
      </c>
      <c r="G31" s="45" t="s">
        <v>16</v>
      </c>
      <c r="H31" s="58" t="str">
        <f>$B$5</f>
        <v>M04</v>
      </c>
      <c r="I31" s="68">
        <f>IF(Spielplan!I54="","",Spielplan!I54)</f>
      </c>
      <c r="J31" s="45" t="s">
        <v>17</v>
      </c>
      <c r="K31" s="68">
        <f>IF(Spielplan!K54="","",Spielplan!K54)</f>
      </c>
    </row>
    <row r="32" spans="1:11" ht="13.5">
      <c r="A32" s="77">
        <f>A31+Vorgaben!$D$3+Vorgaben!$D$5</f>
        <v>0.46875000000000017</v>
      </c>
      <c r="B32" s="79">
        <v>19</v>
      </c>
      <c r="C32" s="56" t="s">
        <v>14</v>
      </c>
      <c r="D32" s="123" t="s">
        <v>19</v>
      </c>
      <c r="E32" s="123"/>
      <c r="F32" s="57" t="str">
        <f>$B$8</f>
        <v>M05</v>
      </c>
      <c r="G32" s="45" t="s">
        <v>16</v>
      </c>
      <c r="H32" s="58" t="str">
        <f>$B$10</f>
        <v>M07</v>
      </c>
      <c r="I32" s="68">
        <f>IF(Spielplan!I55="","",Spielplan!I55)</f>
        <v>2</v>
      </c>
      <c r="J32" s="45" t="s">
        <v>17</v>
      </c>
      <c r="K32" s="68">
        <f>IF(Spielplan!K55="","",Spielplan!K55)</f>
        <v>0</v>
      </c>
    </row>
    <row r="33" spans="1:11" ht="13.5">
      <c r="A33" s="77">
        <f>A32</f>
        <v>0.46875000000000017</v>
      </c>
      <c r="B33" s="79">
        <v>20</v>
      </c>
      <c r="C33" s="56" t="s">
        <v>18</v>
      </c>
      <c r="D33" s="123" t="s">
        <v>19</v>
      </c>
      <c r="E33" s="123"/>
      <c r="F33" s="57" t="str">
        <f>$B$9</f>
        <v>M06</v>
      </c>
      <c r="G33" s="45" t="s">
        <v>16</v>
      </c>
      <c r="H33" s="58" t="str">
        <f>$B$11</f>
        <v>M08</v>
      </c>
      <c r="I33" s="68">
        <f>IF(Spielplan!I56="","",Spielplan!I56)</f>
      </c>
      <c r="J33" s="45" t="s">
        <v>17</v>
      </c>
      <c r="K33" s="68">
        <f>IF(Spielplan!K56="","",Spielplan!K56)</f>
      </c>
    </row>
    <row r="34" spans="1:11" ht="13.5">
      <c r="A34" s="77">
        <f>A33+Vorgaben!$D$3+Vorgaben!$D$5</f>
        <v>0.47916666666666685</v>
      </c>
      <c r="B34" s="79">
        <v>21</v>
      </c>
      <c r="C34" s="56" t="s">
        <v>14</v>
      </c>
      <c r="D34" s="123" t="s">
        <v>20</v>
      </c>
      <c r="E34" s="123"/>
      <c r="F34" s="57" t="str">
        <f>$H$2</f>
        <v>M09</v>
      </c>
      <c r="G34" s="45" t="s">
        <v>16</v>
      </c>
      <c r="H34" s="58" t="str">
        <f>$H$4</f>
        <v>M11</v>
      </c>
      <c r="I34" s="68">
        <f>IF(Spielplan!I57="","",Spielplan!I57)</f>
        <v>2</v>
      </c>
      <c r="J34" s="45" t="s">
        <v>17</v>
      </c>
      <c r="K34" s="68">
        <f>IF(Spielplan!K57="","",Spielplan!K57)</f>
        <v>0</v>
      </c>
    </row>
    <row r="35" spans="1:11" ht="13.5">
      <c r="A35" s="77">
        <f>A34</f>
        <v>0.47916666666666685</v>
      </c>
      <c r="B35" s="79">
        <v>22</v>
      </c>
      <c r="C35" s="56" t="s">
        <v>18</v>
      </c>
      <c r="D35" s="123" t="s">
        <v>20</v>
      </c>
      <c r="E35" s="123"/>
      <c r="F35" s="57" t="str">
        <f>$H$3</f>
        <v>M10</v>
      </c>
      <c r="G35" s="45" t="s">
        <v>16</v>
      </c>
      <c r="H35" s="58" t="str">
        <f>$H$5</f>
        <v>M12</v>
      </c>
      <c r="I35" s="68">
        <f>IF(Spielplan!I58="","",Spielplan!I58)</f>
      </c>
      <c r="J35" s="45" t="s">
        <v>17</v>
      </c>
      <c r="K35" s="68">
        <f>IF(Spielplan!K58="","",Spielplan!K58)</f>
      </c>
    </row>
    <row r="36" spans="1:11" ht="13.5">
      <c r="A36" s="77">
        <f>A35+Vorgaben!$D$3+Vorgaben!$D$5</f>
        <v>0.48958333333333354</v>
      </c>
      <c r="B36" s="87">
        <v>23</v>
      </c>
      <c r="C36" s="56" t="s">
        <v>14</v>
      </c>
      <c r="D36" s="123" t="s">
        <v>21</v>
      </c>
      <c r="E36" s="123"/>
      <c r="F36" s="57" t="str">
        <f>$H$10</f>
        <v>M15</v>
      </c>
      <c r="G36" s="45" t="s">
        <v>16</v>
      </c>
      <c r="H36" s="58" t="str">
        <f>$H$9</f>
        <v>M14</v>
      </c>
      <c r="I36" s="68">
        <f>IF(Spielplan!I59="","",Spielplan!I59)</f>
      </c>
      <c r="J36" s="45" t="s">
        <v>17</v>
      </c>
      <c r="K36" s="68">
        <f>IF(Spielplan!K59="","",Spielplan!K59)</f>
      </c>
    </row>
    <row r="37" spans="1:11" ht="13.5">
      <c r="A37" s="77">
        <f>A35+Vorgaben!$D$3+Vorgaben!$D$5</f>
        <v>0.48958333333333354</v>
      </c>
      <c r="B37" s="87">
        <v>24</v>
      </c>
      <c r="C37" s="56" t="s">
        <v>18</v>
      </c>
      <c r="D37" s="123" t="s">
        <v>21</v>
      </c>
      <c r="E37" s="123"/>
      <c r="F37" s="57" t="str">
        <f>$H$11</f>
        <v>M16</v>
      </c>
      <c r="G37" s="45" t="s">
        <v>16</v>
      </c>
      <c r="H37" s="58" t="str">
        <f>$H$8</f>
        <v>M13</v>
      </c>
      <c r="I37" s="68">
        <f>IF(Spielplan!I60="","",Spielplan!I60)</f>
        <v>0</v>
      </c>
      <c r="J37" s="45" t="s">
        <v>17</v>
      </c>
      <c r="K37" s="68">
        <f>IF(Spielplan!K60="","",Spielplan!K60)</f>
        <v>3</v>
      </c>
    </row>
    <row r="38" spans="1:10" ht="55.5" customHeight="1">
      <c r="A38" s="77"/>
      <c r="B38" s="72" t="s">
        <v>9</v>
      </c>
      <c r="C38" s="42"/>
      <c r="D38" s="61"/>
      <c r="E38" s="61"/>
      <c r="F38" s="127" t="s">
        <v>22</v>
      </c>
      <c r="G38" s="127"/>
      <c r="H38" s="127"/>
      <c r="I38" s="63"/>
      <c r="J38" s="62"/>
    </row>
    <row r="39" spans="1:11" ht="13.5">
      <c r="A39" s="77">
        <f>A37+Vorgaben!$D$3*5+Vorgaben!$D$5*5</f>
        <v>0.5416666666666669</v>
      </c>
      <c r="B39" s="80">
        <v>25</v>
      </c>
      <c r="C39" s="84" t="s">
        <v>14</v>
      </c>
      <c r="D39" s="61"/>
      <c r="E39" s="61"/>
      <c r="F39" s="111">
        <f>IF(Rechnen!W3&lt;6,"",'Gruppen-Tabellen1'!B9)</f>
      </c>
      <c r="G39" s="45" t="s">
        <v>17</v>
      </c>
      <c r="H39" s="112">
        <f>IF(Rechnen!V3&lt;6,"",'Gruppen-Tabellen1'!B4)</f>
      </c>
      <c r="I39" s="68"/>
      <c r="J39" s="45" t="s">
        <v>17</v>
      </c>
      <c r="K39" s="67"/>
    </row>
    <row r="40" spans="1:11" ht="13.5">
      <c r="A40" s="77"/>
      <c r="B40" s="81"/>
      <c r="C40" s="84"/>
      <c r="D40" s="61"/>
      <c r="E40" s="61"/>
      <c r="F40" s="64" t="s">
        <v>25</v>
      </c>
      <c r="G40" s="64"/>
      <c r="H40" s="65" t="s">
        <v>23</v>
      </c>
      <c r="I40" s="125"/>
      <c r="J40" s="125"/>
      <c r="K40" s="125"/>
    </row>
    <row r="41" spans="1:8" ht="13.5">
      <c r="A41" s="77"/>
      <c r="B41" s="80"/>
      <c r="C41" s="84"/>
      <c r="D41" s="61"/>
      <c r="E41" s="61"/>
      <c r="G41" s="45"/>
      <c r="H41" s="57"/>
    </row>
    <row r="42" spans="1:11" ht="13.5">
      <c r="A42" s="77">
        <f>A39</f>
        <v>0.5416666666666669</v>
      </c>
      <c r="B42" s="80">
        <f>B39+1</f>
        <v>26</v>
      </c>
      <c r="C42" s="84" t="s">
        <v>18</v>
      </c>
      <c r="D42" s="61"/>
      <c r="E42" s="61"/>
      <c r="F42" s="111">
        <f>IF(Rechnen!V3&lt;6,"",'Gruppen-Tabellen1'!B3)</f>
      </c>
      <c r="G42" s="45" t="s">
        <v>17</v>
      </c>
      <c r="H42" s="112">
        <f>IF(Rechnen!W3&lt;6,"",'Gruppen-Tabellen1'!B10)</f>
      </c>
      <c r="I42" s="68"/>
      <c r="J42" s="45" t="s">
        <v>17</v>
      </c>
      <c r="K42" s="67"/>
    </row>
    <row r="43" spans="1:11" ht="13.5">
      <c r="A43" s="77"/>
      <c r="B43" s="81"/>
      <c r="C43" s="84"/>
      <c r="D43" s="61"/>
      <c r="E43" s="61"/>
      <c r="F43" s="64" t="s">
        <v>27</v>
      </c>
      <c r="G43" s="64"/>
      <c r="H43" s="65" t="s">
        <v>30</v>
      </c>
      <c r="I43" s="125"/>
      <c r="J43" s="125"/>
      <c r="K43" s="125"/>
    </row>
    <row r="44" spans="1:8" ht="13.5">
      <c r="A44" s="77"/>
      <c r="B44" s="81"/>
      <c r="C44" s="84"/>
      <c r="D44" s="61"/>
      <c r="E44" s="61"/>
      <c r="F44" s="64"/>
      <c r="G44" s="64"/>
      <c r="H44" s="65"/>
    </row>
    <row r="45" spans="1:11" ht="13.5">
      <c r="A45" s="77">
        <f>A42+Vorgaben!$D$3+Vorgaben!$D$5*3+Vorgaben!$D$7*2</f>
        <v>0.5645833333333334</v>
      </c>
      <c r="B45" s="80">
        <f>B42+1</f>
        <v>27</v>
      </c>
      <c r="C45" s="84" t="s">
        <v>14</v>
      </c>
      <c r="D45" s="61"/>
      <c r="E45" s="61"/>
      <c r="F45" s="111">
        <f>IF(Rechnen!Y3&lt;6,"",'Gruppen-Tabellen1'!B21)</f>
      </c>
      <c r="G45" s="110" t="s">
        <v>17</v>
      </c>
      <c r="H45" s="112">
        <f>IF(Rechnen!X3&lt;6,"",'Gruppen-Tabellen1'!B16)</f>
      </c>
      <c r="I45" s="68"/>
      <c r="J45" s="45" t="s">
        <v>17</v>
      </c>
      <c r="K45" s="67"/>
    </row>
    <row r="46" spans="1:11" ht="13.5">
      <c r="A46" s="77"/>
      <c r="B46" s="81"/>
      <c r="C46" s="84"/>
      <c r="D46" s="61"/>
      <c r="E46" s="61"/>
      <c r="F46" s="64" t="s">
        <v>29</v>
      </c>
      <c r="G46" s="64"/>
      <c r="H46" s="65" t="s">
        <v>26</v>
      </c>
      <c r="I46" s="125"/>
      <c r="J46" s="125"/>
      <c r="K46" s="125"/>
    </row>
    <row r="47" spans="1:8" ht="13.5">
      <c r="A47" s="77"/>
      <c r="B47" s="80"/>
      <c r="C47" s="84"/>
      <c r="D47" s="61"/>
      <c r="E47" s="61"/>
      <c r="G47" s="45"/>
      <c r="H47" s="57"/>
    </row>
    <row r="48" spans="1:11" ht="13.5">
      <c r="A48" s="77">
        <f>A45</f>
        <v>0.5645833333333334</v>
      </c>
      <c r="B48" s="80">
        <f>B45+1</f>
        <v>28</v>
      </c>
      <c r="C48" s="84" t="s">
        <v>18</v>
      </c>
      <c r="D48" s="61"/>
      <c r="E48" s="61"/>
      <c r="F48" s="111">
        <f>IF(Rechnen!X3&lt;6,"",'Gruppen-Tabellen1'!B15)</f>
      </c>
      <c r="G48" s="110" t="s">
        <v>17</v>
      </c>
      <c r="H48" s="112">
        <f>IF(Rechnen!Y3&lt;6,"",'Gruppen-Tabellen1'!B22)</f>
      </c>
      <c r="I48" s="68"/>
      <c r="J48" s="45" t="s">
        <v>17</v>
      </c>
      <c r="K48" s="67"/>
    </row>
    <row r="49" spans="1:11" ht="13.5">
      <c r="A49" s="77"/>
      <c r="B49" s="80"/>
      <c r="C49" s="84"/>
      <c r="D49" s="61"/>
      <c r="E49" s="66"/>
      <c r="F49" s="64" t="s">
        <v>24</v>
      </c>
      <c r="G49" s="64"/>
      <c r="H49" s="65" t="s">
        <v>28</v>
      </c>
      <c r="I49" s="125"/>
      <c r="J49" s="125"/>
      <c r="K49" s="125"/>
    </row>
    <row r="50" spans="1:8" ht="13.5">
      <c r="A50" s="77"/>
      <c r="B50" s="80"/>
      <c r="C50" s="84"/>
      <c r="D50" s="61"/>
      <c r="E50" s="61"/>
      <c r="G50" s="57"/>
      <c r="H50" s="57"/>
    </row>
    <row r="51" spans="1:8" ht="13.5">
      <c r="A51" s="77"/>
      <c r="B51" s="80"/>
      <c r="C51" s="85"/>
      <c r="D51" s="61"/>
      <c r="E51" s="61"/>
      <c r="F51" s="57"/>
      <c r="G51" s="45"/>
      <c r="H51" s="58"/>
    </row>
    <row r="52" spans="1:10" ht="24" customHeight="1">
      <c r="A52" s="77"/>
      <c r="B52" s="80"/>
      <c r="C52" s="84"/>
      <c r="D52" s="61"/>
      <c r="E52" s="66"/>
      <c r="F52" s="126" t="s">
        <v>60</v>
      </c>
      <c r="G52" s="126"/>
      <c r="H52" s="126"/>
      <c r="I52" s="63"/>
      <c r="J52" s="62"/>
    </row>
    <row r="53" spans="1:11" ht="13.5">
      <c r="A53" s="77">
        <f>A48+Vorgaben!$D$3+Vorgaben!$D$5*4+Vorgaben!$D$7*3</f>
        <v>0.59375</v>
      </c>
      <c r="B53" s="82">
        <v>29</v>
      </c>
      <c r="C53" s="84" t="s">
        <v>14</v>
      </c>
      <c r="D53" s="61"/>
      <c r="E53" s="61"/>
      <c r="F53" s="73">
        <f>IF(OR(I39="",K39=""),"",IF(I39&lt;K39,F39,IF(I39&gt;=K39,H39)))</f>
      </c>
      <c r="G53" s="45" t="s">
        <v>17</v>
      </c>
      <c r="H53" s="74">
        <f>IF(OR(I45="",K45=""),"",IF(I45&lt;K45,F45,IF(I45&gt;=K45,H45)))</f>
      </c>
      <c r="I53" s="68"/>
      <c r="J53" s="45" t="s">
        <v>17</v>
      </c>
      <c r="K53" s="67"/>
    </row>
    <row r="54" spans="1:11" ht="13.5">
      <c r="A54" s="77"/>
      <c r="B54" s="83"/>
      <c r="C54" s="84"/>
      <c r="D54" s="61"/>
      <c r="E54" s="61"/>
      <c r="F54" s="64" t="s">
        <v>61</v>
      </c>
      <c r="G54" s="64"/>
      <c r="H54" s="64" t="s">
        <v>63</v>
      </c>
      <c r="I54" s="125"/>
      <c r="J54" s="125"/>
      <c r="K54" s="125"/>
    </row>
    <row r="55" spans="1:8" ht="13.5">
      <c r="A55" s="77"/>
      <c r="B55" s="82"/>
      <c r="C55" s="84"/>
      <c r="D55" s="61"/>
      <c r="E55" s="61"/>
      <c r="G55" s="45"/>
      <c r="H55" s="57"/>
    </row>
    <row r="56" spans="1:11" ht="13.5">
      <c r="A56" s="77">
        <f>A53</f>
        <v>0.59375</v>
      </c>
      <c r="B56" s="82">
        <f>B53+1</f>
        <v>30</v>
      </c>
      <c r="C56" s="84" t="s">
        <v>18</v>
      </c>
      <c r="D56" s="61"/>
      <c r="E56" s="61"/>
      <c r="F56" s="73">
        <f>IF(OR(I42="",K42=""),"",IF(I42&lt;K42,F42,IF(I42&gt;=K42,H42)))</f>
      </c>
      <c r="G56" s="45" t="s">
        <v>17</v>
      </c>
      <c r="H56" s="74">
        <f>IF(OR(I48="",K48=""),"",IF(I48&lt;K48,F48,IF(I48&gt;=K48,H48)))</f>
      </c>
      <c r="I56" s="68"/>
      <c r="J56" s="45" t="s">
        <v>17</v>
      </c>
      <c r="K56" s="67"/>
    </row>
    <row r="57" spans="1:11" ht="13.5">
      <c r="A57" s="77"/>
      <c r="B57" s="80"/>
      <c r="C57" s="84"/>
      <c r="D57" s="61"/>
      <c r="E57" s="66"/>
      <c r="F57" s="64" t="s">
        <v>62</v>
      </c>
      <c r="G57" s="64"/>
      <c r="H57" s="64" t="s">
        <v>64</v>
      </c>
      <c r="I57" s="125"/>
      <c r="J57" s="125"/>
      <c r="K57" s="125"/>
    </row>
    <row r="58" spans="1:5" ht="13.5">
      <c r="A58" s="78"/>
      <c r="B58" s="80"/>
      <c r="C58" s="85"/>
      <c r="D58" s="61"/>
      <c r="E58" s="61"/>
    </row>
    <row r="59" spans="1:10" ht="24" customHeight="1">
      <c r="A59" s="77"/>
      <c r="B59" s="80"/>
      <c r="C59" s="84"/>
      <c r="D59" s="61"/>
      <c r="E59" s="66"/>
      <c r="F59" s="126" t="s">
        <v>31</v>
      </c>
      <c r="G59" s="126"/>
      <c r="H59" s="126"/>
      <c r="I59" s="63"/>
      <c r="J59" s="62"/>
    </row>
    <row r="60" spans="1:11" ht="13.5">
      <c r="A60" s="77">
        <f>A56+Vorgaben!$D$3+Vorgaben!$D$5*2+Vorgaben!$D$7</f>
        <v>0.6104166666666666</v>
      </c>
      <c r="B60" s="82">
        <f>B56+1</f>
        <v>31</v>
      </c>
      <c r="C60" s="84" t="s">
        <v>14</v>
      </c>
      <c r="D60" s="61"/>
      <c r="E60" s="61"/>
      <c r="F60" s="73">
        <f>IF(OR(I39="",K39=""),"",IF(I39&gt;K39,F39,IF(I39&lt;=K39,H39)))</f>
      </c>
      <c r="G60" s="45" t="s">
        <v>17</v>
      </c>
      <c r="H60" s="74">
        <f>IF(OR(I45="",K45=""),"",IF(I45&gt;K45,F45,IF(I45&lt;=K45,H45)))</f>
      </c>
      <c r="I60" s="68"/>
      <c r="J60" s="45" t="s">
        <v>17</v>
      </c>
      <c r="K60" s="67"/>
    </row>
    <row r="61" spans="1:11" ht="13.5">
      <c r="A61" s="77"/>
      <c r="B61" s="83"/>
      <c r="C61" s="84"/>
      <c r="D61" s="61"/>
      <c r="E61" s="61"/>
      <c r="F61" s="64" t="s">
        <v>59</v>
      </c>
      <c r="G61" s="64"/>
      <c r="H61" s="64" t="s">
        <v>71</v>
      </c>
      <c r="I61" s="125"/>
      <c r="J61" s="125"/>
      <c r="K61" s="125"/>
    </row>
    <row r="62" spans="1:8" ht="13.5">
      <c r="A62" s="77"/>
      <c r="B62" s="82"/>
      <c r="C62" s="84"/>
      <c r="D62" s="61"/>
      <c r="E62" s="61"/>
      <c r="G62" s="45"/>
      <c r="H62" s="57"/>
    </row>
    <row r="63" spans="1:11" ht="13.5">
      <c r="A63" s="77">
        <f>A60</f>
        <v>0.6104166666666666</v>
      </c>
      <c r="B63" s="82">
        <f>B60+1</f>
        <v>32</v>
      </c>
      <c r="C63" s="84" t="s">
        <v>18</v>
      </c>
      <c r="D63" s="61"/>
      <c r="E63" s="61"/>
      <c r="F63" s="73">
        <f>IF(OR(I42="",K42=""),"",IF(I42&gt;K42,F42,IF(I42&lt;=K42,H42)))</f>
      </c>
      <c r="G63" s="45" t="s">
        <v>17</v>
      </c>
      <c r="H63" s="74">
        <f>IF(OR(I48="",K48=""),"",IF(I48&gt;K48,F48,IF(I48&lt;=K48,H48)))</f>
      </c>
      <c r="I63" s="68"/>
      <c r="J63" s="45" t="s">
        <v>17</v>
      </c>
      <c r="K63" s="67"/>
    </row>
    <row r="64" spans="1:11" ht="13.5">
      <c r="A64" s="77"/>
      <c r="B64" s="80"/>
      <c r="C64" s="84"/>
      <c r="D64" s="61"/>
      <c r="E64" s="66"/>
      <c r="F64" s="64" t="s">
        <v>72</v>
      </c>
      <c r="G64" s="64"/>
      <c r="H64" s="64" t="s">
        <v>73</v>
      </c>
      <c r="I64" s="125"/>
      <c r="J64" s="125"/>
      <c r="K64" s="125"/>
    </row>
    <row r="65" spans="1:8" ht="13.5">
      <c r="A65" s="77"/>
      <c r="B65" s="80"/>
      <c r="C65" s="84"/>
      <c r="D65" s="61"/>
      <c r="E65" s="61"/>
      <c r="G65" s="57"/>
      <c r="H65" s="57"/>
    </row>
    <row r="66" spans="1:10" ht="24" customHeight="1">
      <c r="A66" s="77"/>
      <c r="B66" s="80"/>
      <c r="C66" s="84"/>
      <c r="D66" s="61"/>
      <c r="E66" s="66"/>
      <c r="F66" s="126" t="s">
        <v>67</v>
      </c>
      <c r="G66" s="126"/>
      <c r="H66" s="126"/>
      <c r="I66" s="63"/>
      <c r="J66" s="62"/>
    </row>
    <row r="67" spans="1:11" ht="13.5">
      <c r="A67" s="77">
        <f>A63+Vorgaben!$D$3+Vorgaben!$D$5*3+Vorgaben!$D$7*2</f>
        <v>0.6333333333333332</v>
      </c>
      <c r="B67" s="82">
        <v>33</v>
      </c>
      <c r="C67" s="84" t="s">
        <v>14</v>
      </c>
      <c r="D67" s="61"/>
      <c r="E67" s="61"/>
      <c r="F67" s="73">
        <f>IF(OR(I53="",K53=""),"",IF(I53&lt;K53,F53,IF(I53&gt;=K53,H53)))</f>
      </c>
      <c r="G67" s="45" t="s">
        <v>17</v>
      </c>
      <c r="H67" s="74">
        <f>IF(OR(I56="",K56=""),"",IF(I56&lt;K56,F56,IF(I56&gt;=K56,H56)))</f>
      </c>
      <c r="I67" s="68"/>
      <c r="J67" s="45" t="s">
        <v>17</v>
      </c>
      <c r="K67" s="67"/>
    </row>
    <row r="68" spans="1:11" ht="13.5">
      <c r="A68" s="77"/>
      <c r="B68" s="83"/>
      <c r="C68" s="84"/>
      <c r="D68" s="61"/>
      <c r="E68" s="61"/>
      <c r="F68" s="64" t="s">
        <v>65</v>
      </c>
      <c r="G68" s="64"/>
      <c r="H68" s="64" t="s">
        <v>66</v>
      </c>
      <c r="I68" s="125"/>
      <c r="J68" s="125"/>
      <c r="K68" s="125"/>
    </row>
    <row r="69" spans="1:10" ht="32.25" customHeight="1">
      <c r="A69" s="77"/>
      <c r="B69" s="80"/>
      <c r="C69" s="84"/>
      <c r="D69" s="61"/>
      <c r="E69" s="66"/>
      <c r="F69" s="127" t="s">
        <v>68</v>
      </c>
      <c r="G69" s="127"/>
      <c r="H69" s="127"/>
      <c r="I69" s="63"/>
      <c r="J69" s="62"/>
    </row>
    <row r="70" spans="1:8" ht="13.5">
      <c r="A70" s="77"/>
      <c r="B70" s="82"/>
      <c r="C70" s="84"/>
      <c r="D70" s="61"/>
      <c r="E70" s="61"/>
      <c r="G70" s="45"/>
      <c r="H70" s="57"/>
    </row>
    <row r="71" spans="1:11" ht="13.5">
      <c r="A71" s="77">
        <f>A67</f>
        <v>0.6333333333333332</v>
      </c>
      <c r="B71" s="82">
        <f>B67+1</f>
        <v>34</v>
      </c>
      <c r="C71" s="84" t="s">
        <v>18</v>
      </c>
      <c r="D71" s="61"/>
      <c r="E71" s="61"/>
      <c r="F71" s="73">
        <f>IF(OR(I53="",K53=""),"",IF(I53&gt;K53,F53,IF(I53&lt;=K53,H53)))</f>
      </c>
      <c r="G71" s="45" t="s">
        <v>17</v>
      </c>
      <c r="H71" s="74">
        <f>IF(OR(I56="",K56=""),"",IF(I56&gt;K56,F56,IF(I56&lt;=K56,H56)))</f>
      </c>
      <c r="I71" s="68"/>
      <c r="J71" s="45" t="s">
        <v>17</v>
      </c>
      <c r="K71" s="67"/>
    </row>
    <row r="72" spans="1:11" ht="13.5">
      <c r="A72" s="77"/>
      <c r="B72" s="80"/>
      <c r="C72" s="84"/>
      <c r="D72" s="61"/>
      <c r="E72" s="66"/>
      <c r="F72" s="64" t="s">
        <v>69</v>
      </c>
      <c r="G72" s="64"/>
      <c r="H72" s="64" t="s">
        <v>70</v>
      </c>
      <c r="I72" s="125"/>
      <c r="J72" s="125"/>
      <c r="K72" s="125"/>
    </row>
    <row r="73" spans="1:10" ht="33.75" customHeight="1">
      <c r="A73" s="77"/>
      <c r="B73" s="80"/>
      <c r="C73" s="84"/>
      <c r="D73" s="61"/>
      <c r="E73" s="66"/>
      <c r="F73" s="127" t="s">
        <v>32</v>
      </c>
      <c r="G73" s="127"/>
      <c r="H73" s="127"/>
      <c r="I73" s="63"/>
      <c r="J73" s="62"/>
    </row>
    <row r="74" spans="1:11" ht="13.5">
      <c r="A74" s="77">
        <f>A71+Vorgaben!$D$3+Vorgaben!$D$5*2+Vorgaben!$D$7</f>
        <v>0.6499999999999998</v>
      </c>
      <c r="B74" s="82">
        <v>35</v>
      </c>
      <c r="C74" s="84" t="s">
        <v>14</v>
      </c>
      <c r="D74" s="61"/>
      <c r="E74" s="61"/>
      <c r="F74" s="73">
        <f>IF(OR(I60="",K60=""),"",IF(I60&lt;K60,F60,IF(I60&gt;=K60,H60)))</f>
      </c>
      <c r="G74" s="45" t="s">
        <v>17</v>
      </c>
      <c r="H74" s="74">
        <f>IF(OR(I63="",K63=""),"",IF(I63&lt;K63,F63,IF(I63&gt;=K63,H63)))</f>
      </c>
      <c r="I74" s="68"/>
      <c r="J74" s="45" t="s">
        <v>17</v>
      </c>
      <c r="K74" s="67"/>
    </row>
    <row r="75" spans="1:11" ht="13.5">
      <c r="A75" s="77"/>
      <c r="B75" s="83"/>
      <c r="C75" s="84"/>
      <c r="D75" s="61"/>
      <c r="E75" s="61"/>
      <c r="F75" s="64" t="s">
        <v>74</v>
      </c>
      <c r="G75" s="64"/>
      <c r="H75" s="64" t="s">
        <v>75</v>
      </c>
      <c r="I75" s="125"/>
      <c r="J75" s="125"/>
      <c r="K75" s="125"/>
    </row>
    <row r="76" spans="1:8" ht="13.5">
      <c r="A76" s="77"/>
      <c r="B76" s="80"/>
      <c r="C76" s="84"/>
      <c r="D76" s="61"/>
      <c r="E76" s="61"/>
      <c r="G76" s="57"/>
      <c r="H76" s="57"/>
    </row>
    <row r="77" spans="1:10" ht="24" customHeight="1">
      <c r="A77" s="77"/>
      <c r="B77" s="80"/>
      <c r="C77" s="84"/>
      <c r="D77" s="61"/>
      <c r="E77" s="66"/>
      <c r="F77" s="126" t="s">
        <v>33</v>
      </c>
      <c r="G77" s="126"/>
      <c r="H77" s="126"/>
      <c r="I77" s="63"/>
      <c r="J77" s="62"/>
    </row>
    <row r="78" spans="1:11" ht="13.5">
      <c r="A78" s="77">
        <f>A74+Vorgaben!$D$3+Vorgaben!$D$5*3+Vorgaben!$D$7*2</f>
        <v>0.6729166666666664</v>
      </c>
      <c r="B78" s="82">
        <f>B74+1</f>
        <v>36</v>
      </c>
      <c r="C78" s="84" t="s">
        <v>14</v>
      </c>
      <c r="D78" s="61"/>
      <c r="E78" s="61"/>
      <c r="F78" s="73">
        <f>IF(OR(I60="",K60=""),"",IF(I60&gt;K60,F60,IF(I60&lt;=K60,H60)))</f>
      </c>
      <c r="G78" s="45" t="s">
        <v>17</v>
      </c>
      <c r="H78" s="74">
        <f>IF(OR(I63="",K63=""),"",IF(I63&gt;K63,F63,IF(I63&lt;=K63,H63)))</f>
      </c>
      <c r="I78" s="68"/>
      <c r="J78" s="45" t="s">
        <v>17</v>
      </c>
      <c r="K78" s="67"/>
    </row>
    <row r="79" spans="1:11" ht="13.5">
      <c r="A79" s="77"/>
      <c r="B79" s="83"/>
      <c r="C79" s="84"/>
      <c r="D79" s="61"/>
      <c r="E79" s="61"/>
      <c r="F79" s="64" t="s">
        <v>76</v>
      </c>
      <c r="G79" s="64"/>
      <c r="H79" s="64" t="s">
        <v>77</v>
      </c>
      <c r="I79" s="125"/>
      <c r="J79" s="125"/>
      <c r="K79" s="125"/>
    </row>
    <row r="80" spans="1:10" ht="12.75">
      <c r="A80" s="59"/>
      <c r="C80" s="42"/>
      <c r="F80" s="42"/>
      <c r="H80" s="42"/>
      <c r="J80" s="42"/>
    </row>
  </sheetData>
  <sheetProtection password="E760" sheet="1" objects="1" scenarios="1"/>
  <mergeCells count="44">
    <mergeCell ref="F77:H77"/>
    <mergeCell ref="I79:K79"/>
    <mergeCell ref="F66:H66"/>
    <mergeCell ref="I68:K68"/>
    <mergeCell ref="F69:H69"/>
    <mergeCell ref="I72:K72"/>
    <mergeCell ref="F73:H73"/>
    <mergeCell ref="I75:K75"/>
    <mergeCell ref="F52:H52"/>
    <mergeCell ref="I54:K54"/>
    <mergeCell ref="I57:K57"/>
    <mergeCell ref="F59:H59"/>
    <mergeCell ref="I61:K61"/>
    <mergeCell ref="I64:K64"/>
    <mergeCell ref="D37:E37"/>
    <mergeCell ref="F38:H38"/>
    <mergeCell ref="I40:K40"/>
    <mergeCell ref="I43:K43"/>
    <mergeCell ref="I46:K46"/>
    <mergeCell ref="I49:K49"/>
    <mergeCell ref="D31:E31"/>
    <mergeCell ref="D32:E32"/>
    <mergeCell ref="D33:E33"/>
    <mergeCell ref="D34:E34"/>
    <mergeCell ref="D35:E35"/>
    <mergeCell ref="D36:E36"/>
    <mergeCell ref="D25:E25"/>
    <mergeCell ref="D26:E26"/>
    <mergeCell ref="D27:E27"/>
    <mergeCell ref="D28:E28"/>
    <mergeCell ref="D29:E29"/>
    <mergeCell ref="D30:E30"/>
    <mergeCell ref="D19:E19"/>
    <mergeCell ref="D20:E20"/>
    <mergeCell ref="D21:E21"/>
    <mergeCell ref="D22:E22"/>
    <mergeCell ref="D23:E23"/>
    <mergeCell ref="D24:E24"/>
    <mergeCell ref="D13:E13"/>
    <mergeCell ref="D14:E14"/>
    <mergeCell ref="D15:E15"/>
    <mergeCell ref="D16:E16"/>
    <mergeCell ref="D17:E17"/>
    <mergeCell ref="D18:E18"/>
  </mergeCells>
  <printOptions/>
  <pageMargins left="0.53" right="0.16" top="1" bottom="0.19" header="0.33" footer="0.13"/>
  <pageSetup horizontalDpi="300" verticalDpi="300" orientation="portrait" paperSize="9" r:id="rId2"/>
  <headerFooter alignWithMargins="0">
    <oddHeader>&amp;L&amp;"Arial,Fett Kursiv"&amp;12PD Heidelberg
Prev HD-Süd&amp;C&amp;"Arial,Fett"&amp;14 &amp;E22. Kleinfeld- Fußballturnier
der PD Heidelberg
Spielplan
&amp;R&amp;"Arial,Fett Kursiv"&amp;12 13.06.2007</oddHeader>
  </headerFooter>
  <rowBreaks count="1" manualBreakCount="1">
    <brk id="49" max="255" man="1"/>
  </rowBreaks>
  <legacyDrawing r:id="rId1"/>
</worksheet>
</file>

<file path=xl/worksheets/sheet6.xml><?xml version="1.0" encoding="utf-8"?>
<worksheet xmlns="http://schemas.openxmlformats.org/spreadsheetml/2006/main" xmlns:r="http://schemas.openxmlformats.org/officeDocument/2006/relationships">
  <sheetPr codeName="Tabelle3"/>
  <dimension ref="A1:K125"/>
  <sheetViews>
    <sheetView showRowColHeaders="0" zoomScalePageLayoutView="0" workbookViewId="0" topLeftCell="A1">
      <selection activeCell="I13" sqref="I13"/>
    </sheetView>
  </sheetViews>
  <sheetFormatPr defaultColWidth="11.421875" defaultRowHeight="12.75"/>
  <cols>
    <col min="1" max="1" width="6.57421875" style="45" customWidth="1"/>
    <col min="2" max="2" width="18.57421875" style="60" customWidth="1"/>
    <col min="3" max="3" width="5.421875" style="57" customWidth="1"/>
    <col min="4" max="5" width="4.28125" style="45" customWidth="1"/>
    <col min="6" max="6" width="22.421875" style="45" customWidth="1"/>
    <col min="7" max="7" width="2.57421875" style="42" customWidth="1"/>
    <col min="8" max="8" width="20.57421875" style="45" customWidth="1"/>
    <col min="9" max="9" width="5.00390625" style="42" customWidth="1"/>
    <col min="10" max="10" width="4.28125" style="45" customWidth="1"/>
    <col min="11" max="11" width="4.28125" style="42" customWidth="1"/>
    <col min="12" max="16384" width="11.421875" style="42" customWidth="1"/>
  </cols>
  <sheetData>
    <row r="1" spans="1:11" s="43" customFormat="1" ht="16.5" customHeight="1">
      <c r="A1" s="39"/>
      <c r="B1" s="40" t="s">
        <v>0</v>
      </c>
      <c r="C1" s="41" t="s">
        <v>1</v>
      </c>
      <c r="D1" s="76" t="s">
        <v>2</v>
      </c>
      <c r="E1" s="76"/>
      <c r="F1" s="42"/>
      <c r="H1" s="44" t="s">
        <v>94</v>
      </c>
      <c r="I1" s="41" t="s">
        <v>1</v>
      </c>
      <c r="J1" s="76" t="s">
        <v>2</v>
      </c>
      <c r="K1" s="76"/>
    </row>
    <row r="2" spans="2:11" ht="12.75">
      <c r="B2" s="75" t="str">
        <f>Vorgaben!A2</f>
        <v>M01</v>
      </c>
      <c r="C2" s="46"/>
      <c r="D2" s="47"/>
      <c r="E2" s="47"/>
      <c r="F2" s="42"/>
      <c r="H2" s="75" t="str">
        <f>Vorgaben!A16</f>
        <v>M17</v>
      </c>
      <c r="I2" s="47"/>
      <c r="J2" s="48"/>
      <c r="K2" s="48"/>
    </row>
    <row r="3" spans="1:11" ht="12.75">
      <c r="A3" s="49"/>
      <c r="B3" s="75" t="str">
        <f>Vorgaben!A3</f>
        <v>M02</v>
      </c>
      <c r="C3" s="46"/>
      <c r="D3" s="47"/>
      <c r="E3" s="47"/>
      <c r="F3" s="42"/>
      <c r="H3" s="75" t="str">
        <f>Vorgaben!A17</f>
        <v>M18</v>
      </c>
      <c r="I3" s="47"/>
      <c r="J3" s="48"/>
      <c r="K3" s="48"/>
    </row>
    <row r="4" spans="2:11" ht="12.75">
      <c r="B4" s="75" t="str">
        <f>Vorgaben!A4</f>
        <v>M03</v>
      </c>
      <c r="C4" s="46"/>
      <c r="D4" s="47"/>
      <c r="E4" s="47"/>
      <c r="F4" s="42"/>
      <c r="H4" s="75" t="str">
        <f>Vorgaben!A18</f>
        <v>M19</v>
      </c>
      <c r="I4" s="47"/>
      <c r="J4" s="48"/>
      <c r="K4" s="48"/>
    </row>
    <row r="5" spans="2:11" ht="12.75">
      <c r="B5" s="75" t="str">
        <f>Vorgaben!A5</f>
        <v>M04</v>
      </c>
      <c r="C5" s="46"/>
      <c r="D5" s="47"/>
      <c r="E5" s="47"/>
      <c r="F5" s="42"/>
      <c r="H5" s="75" t="str">
        <f>Vorgaben!A19</f>
        <v>M20</v>
      </c>
      <c r="I5" s="47"/>
      <c r="J5" s="48"/>
      <c r="K5" s="48"/>
    </row>
    <row r="6" ht="12.75" customHeight="1"/>
    <row r="7" spans="2:11" ht="12.75">
      <c r="B7" s="40" t="s">
        <v>6</v>
      </c>
      <c r="C7" s="41" t="s">
        <v>1</v>
      </c>
      <c r="D7" s="76" t="s">
        <v>2</v>
      </c>
      <c r="E7" s="76"/>
      <c r="H7" s="44" t="s">
        <v>95</v>
      </c>
      <c r="I7" s="41" t="s">
        <v>1</v>
      </c>
      <c r="J7" s="76" t="s">
        <v>2</v>
      </c>
      <c r="K7" s="76"/>
    </row>
    <row r="8" spans="2:11" ht="12.75">
      <c r="B8" s="75" t="str">
        <f>Vorgaben!A9</f>
        <v>M05</v>
      </c>
      <c r="C8" s="46"/>
      <c r="D8" s="47"/>
      <c r="E8" s="47"/>
      <c r="H8" s="75" t="str">
        <f>Vorgaben!A23</f>
        <v>M21</v>
      </c>
      <c r="I8" s="47"/>
      <c r="J8" s="50"/>
      <c r="K8" s="50"/>
    </row>
    <row r="9" spans="2:11" ht="12.75">
      <c r="B9" s="75" t="str">
        <f>Vorgaben!A10</f>
        <v>M06</v>
      </c>
      <c r="C9" s="46"/>
      <c r="D9" s="47"/>
      <c r="E9" s="47"/>
      <c r="H9" s="75" t="str">
        <f>Vorgaben!A24</f>
        <v>M22</v>
      </c>
      <c r="I9" s="47"/>
      <c r="J9" s="50"/>
      <c r="K9" s="50"/>
    </row>
    <row r="10" spans="2:11" ht="12.75">
      <c r="B10" s="75" t="str">
        <f>Vorgaben!A11</f>
        <v>M07</v>
      </c>
      <c r="C10" s="46"/>
      <c r="D10" s="47"/>
      <c r="E10" s="47"/>
      <c r="H10" s="75" t="str">
        <f>Vorgaben!A25</f>
        <v>M23</v>
      </c>
      <c r="I10" s="47"/>
      <c r="J10" s="50"/>
      <c r="K10" s="50"/>
    </row>
    <row r="11" spans="2:11" ht="12.75">
      <c r="B11" s="75" t="str">
        <f>Vorgaben!A12</f>
        <v>M08</v>
      </c>
      <c r="C11" s="46"/>
      <c r="D11" s="47"/>
      <c r="E11" s="47"/>
      <c r="H11" s="75" t="str">
        <f>Vorgaben!A26</f>
        <v>M24</v>
      </c>
      <c r="I11" s="47"/>
      <c r="J11" s="50"/>
      <c r="K11" s="50"/>
    </row>
    <row r="12" ht="12.75" customHeight="1"/>
    <row r="13" spans="1:11" s="43" customFormat="1" ht="16.5" customHeight="1">
      <c r="A13" s="39"/>
      <c r="B13" s="44" t="s">
        <v>3</v>
      </c>
      <c r="C13" s="41" t="s">
        <v>1</v>
      </c>
      <c r="D13" s="76" t="s">
        <v>2</v>
      </c>
      <c r="E13" s="76"/>
      <c r="F13" s="42"/>
      <c r="H13" s="44" t="s">
        <v>96</v>
      </c>
      <c r="I13" s="41" t="s">
        <v>1</v>
      </c>
      <c r="J13" s="76" t="s">
        <v>2</v>
      </c>
      <c r="K13" s="76"/>
    </row>
    <row r="14" spans="2:11" ht="12.75">
      <c r="B14" s="75" t="str">
        <f>Vorgaben!B2</f>
        <v>M09</v>
      </c>
      <c r="C14" s="47"/>
      <c r="D14" s="50"/>
      <c r="E14" s="50"/>
      <c r="F14" s="42"/>
      <c r="H14" s="75" t="str">
        <f>Vorgaben!B16</f>
        <v>M25</v>
      </c>
      <c r="I14" s="47"/>
      <c r="J14" s="48"/>
      <c r="K14" s="48"/>
    </row>
    <row r="15" spans="1:11" ht="12.75">
      <c r="A15" s="49"/>
      <c r="B15" s="75" t="str">
        <f>Vorgaben!B3</f>
        <v>M10</v>
      </c>
      <c r="C15" s="47"/>
      <c r="D15" s="50"/>
      <c r="E15" s="50"/>
      <c r="F15" s="42"/>
      <c r="H15" s="75" t="str">
        <f>Vorgaben!B17</f>
        <v>M26</v>
      </c>
      <c r="I15" s="47"/>
      <c r="J15" s="48"/>
      <c r="K15" s="48"/>
    </row>
    <row r="16" spans="2:11" ht="12.75">
      <c r="B16" s="75" t="str">
        <f>Vorgaben!B4</f>
        <v>M11</v>
      </c>
      <c r="C16" s="47"/>
      <c r="D16" s="50"/>
      <c r="E16" s="50"/>
      <c r="F16" s="42"/>
      <c r="H16" s="75" t="str">
        <f>Vorgaben!B18</f>
        <v>M27</v>
      </c>
      <c r="I16" s="47"/>
      <c r="J16" s="48"/>
      <c r="K16" s="48"/>
    </row>
    <row r="17" spans="2:11" ht="12.75">
      <c r="B17" s="75" t="str">
        <f>Vorgaben!B5</f>
        <v>M12</v>
      </c>
      <c r="C17" s="47"/>
      <c r="D17" s="50"/>
      <c r="E17" s="50"/>
      <c r="F17" s="42"/>
      <c r="H17" s="75" t="str">
        <f>Vorgaben!B19</f>
        <v>M28</v>
      </c>
      <c r="I17" s="47"/>
      <c r="J17" s="48"/>
      <c r="K17" s="48"/>
    </row>
    <row r="18" ht="12.75" customHeight="1"/>
    <row r="19" spans="2:11" ht="12.75">
      <c r="B19" s="40" t="s">
        <v>7</v>
      </c>
      <c r="C19" s="41" t="s">
        <v>1</v>
      </c>
      <c r="D19" s="76" t="s">
        <v>2</v>
      </c>
      <c r="E19" s="76"/>
      <c r="H19" s="255"/>
      <c r="I19" s="256"/>
      <c r="J19" s="257"/>
      <c r="K19" s="257"/>
    </row>
    <row r="20" spans="2:11" ht="12.75">
      <c r="B20" s="75" t="str">
        <f>Vorgaben!B9</f>
        <v>M13</v>
      </c>
      <c r="C20" s="46"/>
      <c r="D20" s="47"/>
      <c r="E20" s="47"/>
      <c r="H20" s="258"/>
      <c r="I20" s="259"/>
      <c r="J20" s="260"/>
      <c r="K20" s="260"/>
    </row>
    <row r="21" spans="2:11" ht="12.75">
      <c r="B21" s="75" t="str">
        <f>Vorgaben!B10</f>
        <v>M14</v>
      </c>
      <c r="C21" s="46"/>
      <c r="D21" s="47"/>
      <c r="E21" s="47"/>
      <c r="H21" s="258"/>
      <c r="I21" s="259"/>
      <c r="J21" s="260"/>
      <c r="K21" s="260"/>
    </row>
    <row r="22" spans="2:11" ht="12.75">
      <c r="B22" s="75" t="str">
        <f>Vorgaben!B11</f>
        <v>M15</v>
      </c>
      <c r="C22" s="46"/>
      <c r="D22" s="47"/>
      <c r="E22" s="47"/>
      <c r="H22" s="258"/>
      <c r="I22" s="259"/>
      <c r="J22" s="260"/>
      <c r="K22" s="260"/>
    </row>
    <row r="23" spans="2:11" ht="12.75">
      <c r="B23" s="75" t="str">
        <f>Vorgaben!B12</f>
        <v>M16</v>
      </c>
      <c r="C23" s="46"/>
      <c r="D23" s="47"/>
      <c r="E23" s="47"/>
      <c r="H23" s="258"/>
      <c r="I23" s="259"/>
      <c r="J23" s="260"/>
      <c r="K23" s="260"/>
    </row>
    <row r="24" spans="1:11" s="51" customFormat="1" ht="39" customHeight="1" thickBot="1">
      <c r="A24" s="51" t="s">
        <v>8</v>
      </c>
      <c r="B24" s="138" t="s">
        <v>100</v>
      </c>
      <c r="C24" s="139" t="s">
        <v>9</v>
      </c>
      <c r="D24" s="124" t="s">
        <v>11</v>
      </c>
      <c r="E24" s="124"/>
      <c r="F24" s="53" t="s">
        <v>12</v>
      </c>
      <c r="G24" s="53"/>
      <c r="H24" s="53"/>
      <c r="I24" s="54" t="s">
        <v>13</v>
      </c>
      <c r="J24" s="55"/>
      <c r="K24" s="55"/>
    </row>
    <row r="25" spans="1:11" ht="13.5">
      <c r="A25" s="209">
        <f>Vorgaben!$D$13</f>
        <v>0.375</v>
      </c>
      <c r="B25" s="210" t="s">
        <v>14</v>
      </c>
      <c r="C25" s="211">
        <v>1</v>
      </c>
      <c r="D25" s="212" t="str">
        <f>Spielplan1!D14</f>
        <v>Gr.A</v>
      </c>
      <c r="E25" s="212"/>
      <c r="F25" s="213" t="str">
        <f>Spielplan1!F14</f>
        <v>M01</v>
      </c>
      <c r="G25" s="214" t="s">
        <v>16</v>
      </c>
      <c r="H25" s="215" t="str">
        <f>Spielplan1!H14</f>
        <v>M02</v>
      </c>
      <c r="I25" s="216">
        <v>1</v>
      </c>
      <c r="J25" s="214" t="s">
        <v>17</v>
      </c>
      <c r="K25" s="217">
        <v>0</v>
      </c>
    </row>
    <row r="26" spans="1:11" ht="13.5">
      <c r="A26" s="218">
        <f>A25</f>
        <v>0.375</v>
      </c>
      <c r="B26" s="183" t="s">
        <v>18</v>
      </c>
      <c r="C26" s="184">
        <v>2</v>
      </c>
      <c r="D26" s="185" t="s">
        <v>15</v>
      </c>
      <c r="E26" s="185"/>
      <c r="F26" s="186" t="str">
        <f>Spielplan1!F15</f>
        <v>M03</v>
      </c>
      <c r="G26" s="187" t="s">
        <v>16</v>
      </c>
      <c r="H26" s="188" t="str">
        <f>Spielplan1!H15</f>
        <v>M04</v>
      </c>
      <c r="I26" s="189"/>
      <c r="J26" s="187" t="s">
        <v>17</v>
      </c>
      <c r="K26" s="219"/>
    </row>
    <row r="27" spans="1:11" ht="13.5">
      <c r="A27" s="220">
        <f>A26</f>
        <v>0.375</v>
      </c>
      <c r="B27" s="192" t="s">
        <v>113</v>
      </c>
      <c r="C27" s="193">
        <v>3</v>
      </c>
      <c r="D27" s="194" t="s">
        <v>19</v>
      </c>
      <c r="E27" s="194"/>
      <c r="F27" s="195" t="str">
        <f>Spielplan1!F16</f>
        <v>M05</v>
      </c>
      <c r="G27" s="196" t="s">
        <v>16</v>
      </c>
      <c r="H27" s="197" t="str">
        <f>Spielplan1!H16</f>
        <v>M06</v>
      </c>
      <c r="I27" s="198">
        <v>1</v>
      </c>
      <c r="J27" s="196" t="s">
        <v>17</v>
      </c>
      <c r="K27" s="221">
        <v>0</v>
      </c>
    </row>
    <row r="28" spans="1:11" ht="13.5">
      <c r="A28" s="222">
        <f>A27+Vorgaben!$D$3+Vorgaben!$D$5</f>
        <v>0.3854166666666667</v>
      </c>
      <c r="B28" s="201" t="s">
        <v>14</v>
      </c>
      <c r="C28" s="202">
        <v>4</v>
      </c>
      <c r="D28" s="203" t="s">
        <v>19</v>
      </c>
      <c r="E28" s="203"/>
      <c r="F28" s="204" t="str">
        <f>Spielplan1!F17</f>
        <v>M07</v>
      </c>
      <c r="G28" s="205" t="s">
        <v>16</v>
      </c>
      <c r="H28" s="206" t="str">
        <f>Spielplan1!H17</f>
        <v>M08</v>
      </c>
      <c r="I28" s="207"/>
      <c r="J28" s="205" t="s">
        <v>17</v>
      </c>
      <c r="K28" s="223"/>
    </row>
    <row r="29" spans="1:11" ht="13.5">
      <c r="A29" s="222">
        <f>A28</f>
        <v>0.3854166666666667</v>
      </c>
      <c r="B29" s="201" t="s">
        <v>18</v>
      </c>
      <c r="C29" s="202">
        <v>5</v>
      </c>
      <c r="D29" s="203" t="s">
        <v>20</v>
      </c>
      <c r="E29" s="203"/>
      <c r="F29" s="204" t="str">
        <f>Spielplan1!F18</f>
        <v>M09</v>
      </c>
      <c r="G29" s="205" t="s">
        <v>16</v>
      </c>
      <c r="H29" s="206" t="str">
        <f>Spielplan1!H18</f>
        <v>M10</v>
      </c>
      <c r="I29" s="207">
        <v>1</v>
      </c>
      <c r="J29" s="205" t="s">
        <v>17</v>
      </c>
      <c r="K29" s="223">
        <v>0</v>
      </c>
    </row>
    <row r="30" spans="1:11" ht="13.5">
      <c r="A30" s="222">
        <f>A29</f>
        <v>0.3854166666666667</v>
      </c>
      <c r="B30" s="201" t="s">
        <v>113</v>
      </c>
      <c r="C30" s="202">
        <v>6</v>
      </c>
      <c r="D30" s="203" t="s">
        <v>20</v>
      </c>
      <c r="E30" s="203"/>
      <c r="F30" s="204" t="str">
        <f>Spielplan1!F19</f>
        <v>M11</v>
      </c>
      <c r="G30" s="205" t="s">
        <v>16</v>
      </c>
      <c r="H30" s="206" t="str">
        <f>Spielplan1!H19</f>
        <v>M12</v>
      </c>
      <c r="I30" s="207"/>
      <c r="J30" s="205" t="s">
        <v>17</v>
      </c>
      <c r="K30" s="223"/>
    </row>
    <row r="31" spans="1:11" ht="13.5">
      <c r="A31" s="224">
        <f>A30+Vorgaben!$D$3+Vorgaben!$D$5</f>
        <v>0.39583333333333337</v>
      </c>
      <c r="B31" s="174" t="s">
        <v>14</v>
      </c>
      <c r="C31" s="175">
        <v>7</v>
      </c>
      <c r="D31" s="176" t="s">
        <v>21</v>
      </c>
      <c r="E31" s="176"/>
      <c r="F31" s="177" t="str">
        <f>Spielplan1!F20</f>
        <v>M13</v>
      </c>
      <c r="G31" s="178" t="s">
        <v>16</v>
      </c>
      <c r="H31" s="179" t="str">
        <f>Spielplan1!H20</f>
        <v>M14</v>
      </c>
      <c r="I31" s="180">
        <v>1</v>
      </c>
      <c r="J31" s="178" t="s">
        <v>17</v>
      </c>
      <c r="K31" s="225">
        <v>0</v>
      </c>
    </row>
    <row r="32" spans="1:11" ht="13.5">
      <c r="A32" s="218">
        <f>A31</f>
        <v>0.39583333333333337</v>
      </c>
      <c r="B32" s="183" t="s">
        <v>18</v>
      </c>
      <c r="C32" s="184">
        <v>8</v>
      </c>
      <c r="D32" s="185" t="s">
        <v>21</v>
      </c>
      <c r="E32" s="185"/>
      <c r="F32" s="186" t="str">
        <f>Spielplan1!F21</f>
        <v>M16</v>
      </c>
      <c r="G32" s="187" t="s">
        <v>16</v>
      </c>
      <c r="H32" s="188" t="str">
        <f>Spielplan1!H21</f>
        <v>M15</v>
      </c>
      <c r="I32" s="189"/>
      <c r="J32" s="187" t="s">
        <v>17</v>
      </c>
      <c r="K32" s="219"/>
    </row>
    <row r="33" spans="1:11" ht="13.5">
      <c r="A33" s="220">
        <f>A32</f>
        <v>0.39583333333333337</v>
      </c>
      <c r="B33" s="192" t="s">
        <v>113</v>
      </c>
      <c r="C33" s="193">
        <v>9</v>
      </c>
      <c r="D33" s="194" t="str">
        <f>Spielplan2!D14</f>
        <v>Gr.E</v>
      </c>
      <c r="E33" s="194"/>
      <c r="F33" s="195" t="str">
        <f>Spielplan2!F14</f>
        <v>M17</v>
      </c>
      <c r="G33" s="196" t="s">
        <v>16</v>
      </c>
      <c r="H33" s="197" t="str">
        <f>Spielplan2!H14</f>
        <v>M18</v>
      </c>
      <c r="I33" s="198">
        <v>1</v>
      </c>
      <c r="J33" s="196" t="s">
        <v>17</v>
      </c>
      <c r="K33" s="221">
        <v>0</v>
      </c>
    </row>
    <row r="34" spans="1:11" ht="13.5">
      <c r="A34" s="222">
        <f>A33+Vorgaben!$D$3+Vorgaben!$D$5</f>
        <v>0.40625000000000006</v>
      </c>
      <c r="B34" s="201" t="s">
        <v>14</v>
      </c>
      <c r="C34" s="202">
        <v>10</v>
      </c>
      <c r="D34" s="203" t="str">
        <f>Spielplan2!D15</f>
        <v>Gr.E</v>
      </c>
      <c r="E34" s="203"/>
      <c r="F34" s="204" t="str">
        <f>Spielplan2!F15</f>
        <v>M19</v>
      </c>
      <c r="G34" s="205" t="s">
        <v>16</v>
      </c>
      <c r="H34" s="206" t="str">
        <f>Spielplan2!H15</f>
        <v>M20</v>
      </c>
      <c r="I34" s="207"/>
      <c r="J34" s="205" t="s">
        <v>17</v>
      </c>
      <c r="K34" s="223"/>
    </row>
    <row r="35" spans="1:11" ht="13.5">
      <c r="A35" s="222">
        <f>A34</f>
        <v>0.40625000000000006</v>
      </c>
      <c r="B35" s="201" t="s">
        <v>18</v>
      </c>
      <c r="C35" s="202">
        <v>11</v>
      </c>
      <c r="D35" s="203" t="str">
        <f>Spielplan2!D16</f>
        <v>Gr.F</v>
      </c>
      <c r="E35" s="203"/>
      <c r="F35" s="204" t="str">
        <f>Spielplan2!F16</f>
        <v>M21</v>
      </c>
      <c r="G35" s="205" t="s">
        <v>16</v>
      </c>
      <c r="H35" s="206" t="str">
        <f>Spielplan2!H16</f>
        <v>M22</v>
      </c>
      <c r="I35" s="207">
        <v>1</v>
      </c>
      <c r="J35" s="205" t="s">
        <v>17</v>
      </c>
      <c r="K35" s="223">
        <v>0</v>
      </c>
    </row>
    <row r="36" spans="1:11" ht="13.5">
      <c r="A36" s="222">
        <f>A35</f>
        <v>0.40625000000000006</v>
      </c>
      <c r="B36" s="201" t="s">
        <v>113</v>
      </c>
      <c r="C36" s="202">
        <v>12</v>
      </c>
      <c r="D36" s="203" t="str">
        <f>Spielplan2!D17</f>
        <v>Gr.F</v>
      </c>
      <c r="E36" s="203"/>
      <c r="F36" s="204" t="str">
        <f>Spielplan2!F17</f>
        <v>M23</v>
      </c>
      <c r="G36" s="205" t="s">
        <v>16</v>
      </c>
      <c r="H36" s="206" t="str">
        <f>Spielplan2!H17</f>
        <v>M24</v>
      </c>
      <c r="I36" s="207"/>
      <c r="J36" s="205" t="s">
        <v>17</v>
      </c>
      <c r="K36" s="223"/>
    </row>
    <row r="37" spans="1:11" ht="13.5">
      <c r="A37" s="224">
        <f>A36+Vorgaben!$D$3+Vorgaben!$D$5</f>
        <v>0.41666666666666674</v>
      </c>
      <c r="B37" s="174" t="s">
        <v>14</v>
      </c>
      <c r="C37" s="175">
        <v>13</v>
      </c>
      <c r="D37" s="176" t="str">
        <f>Spielplan2!D18</f>
        <v>Gr.G</v>
      </c>
      <c r="E37" s="176"/>
      <c r="F37" s="177" t="str">
        <f>Spielplan2!F18</f>
        <v>M25</v>
      </c>
      <c r="G37" s="178" t="s">
        <v>16</v>
      </c>
      <c r="H37" s="179" t="str">
        <f>Spielplan2!H18</f>
        <v>M26</v>
      </c>
      <c r="I37" s="180">
        <v>1</v>
      </c>
      <c r="J37" s="178" t="s">
        <v>17</v>
      </c>
      <c r="K37" s="225">
        <v>0</v>
      </c>
    </row>
    <row r="38" spans="1:11" ht="13.5">
      <c r="A38" s="218">
        <f>A37</f>
        <v>0.41666666666666674</v>
      </c>
      <c r="B38" s="183" t="s">
        <v>18</v>
      </c>
      <c r="C38" s="184">
        <v>14</v>
      </c>
      <c r="D38" s="185" t="str">
        <f>Spielplan2!D19</f>
        <v>Gr.G</v>
      </c>
      <c r="E38" s="185"/>
      <c r="F38" s="186" t="str">
        <f>Spielplan2!F19</f>
        <v>M27</v>
      </c>
      <c r="G38" s="187" t="s">
        <v>16</v>
      </c>
      <c r="H38" s="188" t="str">
        <f>Spielplan2!H19</f>
        <v>M28</v>
      </c>
      <c r="I38" s="189"/>
      <c r="J38" s="187" t="s">
        <v>17</v>
      </c>
      <c r="K38" s="219"/>
    </row>
    <row r="39" spans="1:11" ht="13.5">
      <c r="A39" s="220">
        <f>A38</f>
        <v>0.41666666666666674</v>
      </c>
      <c r="B39" s="192" t="s">
        <v>113</v>
      </c>
      <c r="C39" s="193">
        <v>15</v>
      </c>
      <c r="D39" s="194" t="s">
        <v>15</v>
      </c>
      <c r="E39" s="194"/>
      <c r="F39" s="195" t="str">
        <f>Spielplan1!F22</f>
        <v>M04</v>
      </c>
      <c r="G39" s="196" t="s">
        <v>16</v>
      </c>
      <c r="H39" s="197" t="str">
        <f>Spielplan1!H22</f>
        <v>M01</v>
      </c>
      <c r="I39" s="198">
        <v>0</v>
      </c>
      <c r="J39" s="196" t="s">
        <v>17</v>
      </c>
      <c r="K39" s="221">
        <v>3</v>
      </c>
    </row>
    <row r="40" spans="1:11" ht="13.5">
      <c r="A40" s="222">
        <f>A39+Vorgaben!$D$3+Vorgaben!$D$5</f>
        <v>0.4270833333333334</v>
      </c>
      <c r="B40" s="201" t="s">
        <v>14</v>
      </c>
      <c r="C40" s="202">
        <v>16</v>
      </c>
      <c r="D40" s="203" t="s">
        <v>15</v>
      </c>
      <c r="E40" s="203"/>
      <c r="F40" s="204" t="str">
        <f>Spielplan1!F23</f>
        <v>M02</v>
      </c>
      <c r="G40" s="205" t="s">
        <v>16</v>
      </c>
      <c r="H40" s="206" t="str">
        <f>Spielplan1!H23</f>
        <v>M03</v>
      </c>
      <c r="I40" s="207"/>
      <c r="J40" s="205" t="s">
        <v>17</v>
      </c>
      <c r="K40" s="223"/>
    </row>
    <row r="41" spans="1:11" ht="13.5">
      <c r="A41" s="222">
        <f>A40</f>
        <v>0.4270833333333334</v>
      </c>
      <c r="B41" s="201" t="s">
        <v>18</v>
      </c>
      <c r="C41" s="202">
        <v>17</v>
      </c>
      <c r="D41" s="203" t="s">
        <v>19</v>
      </c>
      <c r="E41" s="203"/>
      <c r="F41" s="204" t="str">
        <f>Spielplan1!F24</f>
        <v>M08</v>
      </c>
      <c r="G41" s="205" t="s">
        <v>16</v>
      </c>
      <c r="H41" s="206" t="str">
        <f>Spielplan1!H24</f>
        <v>M05</v>
      </c>
      <c r="I41" s="207">
        <v>0</v>
      </c>
      <c r="J41" s="205" t="s">
        <v>17</v>
      </c>
      <c r="K41" s="223">
        <v>3</v>
      </c>
    </row>
    <row r="42" spans="1:11" ht="13.5">
      <c r="A42" s="222">
        <f>A41</f>
        <v>0.4270833333333334</v>
      </c>
      <c r="B42" s="201" t="s">
        <v>113</v>
      </c>
      <c r="C42" s="202">
        <v>18</v>
      </c>
      <c r="D42" s="203" t="s">
        <v>19</v>
      </c>
      <c r="E42" s="203"/>
      <c r="F42" s="204" t="str">
        <f>Spielplan1!F25</f>
        <v>M06</v>
      </c>
      <c r="G42" s="205" t="s">
        <v>16</v>
      </c>
      <c r="H42" s="206" t="str">
        <f>Spielplan1!H25</f>
        <v>M07</v>
      </c>
      <c r="I42" s="207"/>
      <c r="J42" s="205" t="s">
        <v>17</v>
      </c>
      <c r="K42" s="223"/>
    </row>
    <row r="43" spans="1:11" ht="13.5">
      <c r="A43" s="224">
        <f>A42+Vorgaben!$D$3+Vorgaben!$D$5</f>
        <v>0.4375000000000001</v>
      </c>
      <c r="B43" s="174" t="s">
        <v>14</v>
      </c>
      <c r="C43" s="175">
        <v>19</v>
      </c>
      <c r="D43" s="176" t="s">
        <v>20</v>
      </c>
      <c r="E43" s="176"/>
      <c r="F43" s="177" t="str">
        <f>Spielplan1!F26</f>
        <v>M12</v>
      </c>
      <c r="G43" s="178" t="s">
        <v>16</v>
      </c>
      <c r="H43" s="179" t="str">
        <f>Spielplan1!H26</f>
        <v>M09</v>
      </c>
      <c r="I43" s="180">
        <v>0</v>
      </c>
      <c r="J43" s="178" t="s">
        <v>17</v>
      </c>
      <c r="K43" s="225">
        <v>3</v>
      </c>
    </row>
    <row r="44" spans="1:11" ht="13.5">
      <c r="A44" s="218">
        <f>A43</f>
        <v>0.4375000000000001</v>
      </c>
      <c r="B44" s="183" t="s">
        <v>18</v>
      </c>
      <c r="C44" s="184">
        <v>20</v>
      </c>
      <c r="D44" s="185" t="s">
        <v>20</v>
      </c>
      <c r="E44" s="185"/>
      <c r="F44" s="186" t="str">
        <f>Spielplan1!F27</f>
        <v>M10</v>
      </c>
      <c r="G44" s="187" t="s">
        <v>16</v>
      </c>
      <c r="H44" s="188" t="str">
        <f>Spielplan1!H27</f>
        <v>M11</v>
      </c>
      <c r="I44" s="189"/>
      <c r="J44" s="187" t="s">
        <v>17</v>
      </c>
      <c r="K44" s="219"/>
    </row>
    <row r="45" spans="1:11" ht="13.5">
      <c r="A45" s="220">
        <f>A44</f>
        <v>0.4375000000000001</v>
      </c>
      <c r="B45" s="192" t="s">
        <v>113</v>
      </c>
      <c r="C45" s="193">
        <v>21</v>
      </c>
      <c r="D45" s="194" t="s">
        <v>21</v>
      </c>
      <c r="E45" s="194"/>
      <c r="F45" s="195" t="str">
        <f>Spielplan1!F28</f>
        <v>M13</v>
      </c>
      <c r="G45" s="196" t="s">
        <v>16</v>
      </c>
      <c r="H45" s="197" t="str">
        <f>Spielplan1!H28</f>
        <v>M15</v>
      </c>
      <c r="I45" s="198">
        <v>2</v>
      </c>
      <c r="J45" s="196" t="s">
        <v>17</v>
      </c>
      <c r="K45" s="221">
        <v>0</v>
      </c>
    </row>
    <row r="46" spans="1:11" ht="13.5">
      <c r="A46" s="222">
        <f>A45+Vorgaben!$D$3+Vorgaben!$D$5</f>
        <v>0.4479166666666668</v>
      </c>
      <c r="B46" s="201" t="s">
        <v>14</v>
      </c>
      <c r="C46" s="202">
        <v>22</v>
      </c>
      <c r="D46" s="203" t="s">
        <v>21</v>
      </c>
      <c r="E46" s="203"/>
      <c r="F46" s="204" t="str">
        <f>Spielplan1!F29</f>
        <v>M14</v>
      </c>
      <c r="G46" s="205" t="s">
        <v>16</v>
      </c>
      <c r="H46" s="206" t="str">
        <f>Spielplan1!H29</f>
        <v>M16</v>
      </c>
      <c r="I46" s="207"/>
      <c r="J46" s="205" t="s">
        <v>17</v>
      </c>
      <c r="K46" s="223"/>
    </row>
    <row r="47" spans="1:11" ht="13.5">
      <c r="A47" s="222">
        <f>A46</f>
        <v>0.4479166666666668</v>
      </c>
      <c r="B47" s="201" t="s">
        <v>18</v>
      </c>
      <c r="C47" s="202">
        <v>23</v>
      </c>
      <c r="D47" s="203" t="str">
        <f>Spielplan2!D20</f>
        <v>Gr.E</v>
      </c>
      <c r="E47" s="203"/>
      <c r="F47" s="204" t="str">
        <f>Spielplan2!F20</f>
        <v>M20</v>
      </c>
      <c r="G47" s="205" t="s">
        <v>16</v>
      </c>
      <c r="H47" s="206" t="str">
        <f>Spielplan2!H20</f>
        <v>M17</v>
      </c>
      <c r="I47" s="207">
        <v>0</v>
      </c>
      <c r="J47" s="205" t="s">
        <v>17</v>
      </c>
      <c r="K47" s="223">
        <v>3</v>
      </c>
    </row>
    <row r="48" spans="1:11" ht="13.5">
      <c r="A48" s="222">
        <f>A47</f>
        <v>0.4479166666666668</v>
      </c>
      <c r="B48" s="201" t="s">
        <v>113</v>
      </c>
      <c r="C48" s="202">
        <v>24</v>
      </c>
      <c r="D48" s="203" t="str">
        <f>Spielplan2!D21</f>
        <v>Gr.E</v>
      </c>
      <c r="E48" s="203"/>
      <c r="F48" s="204" t="str">
        <f>Spielplan2!F21</f>
        <v>M18</v>
      </c>
      <c r="G48" s="205" t="s">
        <v>16</v>
      </c>
      <c r="H48" s="206" t="str">
        <f>Spielplan2!H21</f>
        <v>M19</v>
      </c>
      <c r="I48" s="207"/>
      <c r="J48" s="205" t="s">
        <v>17</v>
      </c>
      <c r="K48" s="223"/>
    </row>
    <row r="49" spans="1:11" ht="13.5">
      <c r="A49" s="224">
        <f>A48+Vorgaben!$D$3+Vorgaben!$D$5</f>
        <v>0.4583333333333335</v>
      </c>
      <c r="B49" s="174" t="s">
        <v>14</v>
      </c>
      <c r="C49" s="175">
        <v>25</v>
      </c>
      <c r="D49" s="176" t="str">
        <f>Spielplan2!D22</f>
        <v>Gr.F</v>
      </c>
      <c r="E49" s="176"/>
      <c r="F49" s="177" t="str">
        <f>Spielplan2!F22</f>
        <v>M24</v>
      </c>
      <c r="G49" s="178" t="s">
        <v>16</v>
      </c>
      <c r="H49" s="179" t="str">
        <f>Spielplan2!H22</f>
        <v>M21</v>
      </c>
      <c r="I49" s="180">
        <v>0</v>
      </c>
      <c r="J49" s="178" t="s">
        <v>17</v>
      </c>
      <c r="K49" s="225">
        <v>3</v>
      </c>
    </row>
    <row r="50" spans="1:11" ht="13.5">
      <c r="A50" s="218">
        <f>A49</f>
        <v>0.4583333333333335</v>
      </c>
      <c r="B50" s="183" t="s">
        <v>18</v>
      </c>
      <c r="C50" s="184">
        <v>26</v>
      </c>
      <c r="D50" s="185" t="str">
        <f>Spielplan2!D23</f>
        <v>Gr.F</v>
      </c>
      <c r="E50" s="185"/>
      <c r="F50" s="186" t="str">
        <f>Spielplan2!F23</f>
        <v>M22</v>
      </c>
      <c r="G50" s="187" t="s">
        <v>16</v>
      </c>
      <c r="H50" s="188" t="str">
        <f>Spielplan2!H23</f>
        <v>M23</v>
      </c>
      <c r="I50" s="189"/>
      <c r="J50" s="187" t="s">
        <v>17</v>
      </c>
      <c r="K50" s="219"/>
    </row>
    <row r="51" spans="1:11" ht="13.5">
      <c r="A51" s="220">
        <f>A50</f>
        <v>0.4583333333333335</v>
      </c>
      <c r="B51" s="192" t="s">
        <v>113</v>
      </c>
      <c r="C51" s="193">
        <v>27</v>
      </c>
      <c r="D51" s="194" t="str">
        <f>Spielplan2!D24</f>
        <v>Gr.G</v>
      </c>
      <c r="E51" s="194"/>
      <c r="F51" s="195" t="str">
        <f>Spielplan2!F24</f>
        <v>M28</v>
      </c>
      <c r="G51" s="196" t="s">
        <v>16</v>
      </c>
      <c r="H51" s="197" t="str">
        <f>Spielplan2!H24</f>
        <v>M25</v>
      </c>
      <c r="I51" s="198">
        <v>0</v>
      </c>
      <c r="J51" s="196" t="s">
        <v>17</v>
      </c>
      <c r="K51" s="221">
        <v>3</v>
      </c>
    </row>
    <row r="52" spans="1:11" ht="13.5">
      <c r="A52" s="222">
        <f>A51+Vorgaben!$D$3+Vorgaben!$D$5</f>
        <v>0.46875000000000017</v>
      </c>
      <c r="B52" s="201" t="s">
        <v>14</v>
      </c>
      <c r="C52" s="202">
        <v>28</v>
      </c>
      <c r="D52" s="203" t="str">
        <f>Spielplan2!D25</f>
        <v>Gr.G</v>
      </c>
      <c r="E52" s="203"/>
      <c r="F52" s="204" t="str">
        <f>Spielplan2!F25</f>
        <v>M26</v>
      </c>
      <c r="G52" s="205" t="s">
        <v>16</v>
      </c>
      <c r="H52" s="206" t="str">
        <f>Spielplan2!H25</f>
        <v>M27</v>
      </c>
      <c r="I52" s="207"/>
      <c r="J52" s="205" t="s">
        <v>17</v>
      </c>
      <c r="K52" s="223"/>
    </row>
    <row r="53" spans="1:11" ht="13.5">
      <c r="A53" s="222">
        <f>A52</f>
        <v>0.46875000000000017</v>
      </c>
      <c r="B53" s="201" t="s">
        <v>18</v>
      </c>
      <c r="C53" s="202">
        <v>29</v>
      </c>
      <c r="D53" s="203" t="s">
        <v>15</v>
      </c>
      <c r="E53" s="203"/>
      <c r="F53" s="204" t="str">
        <f>Spielplan1!F30</f>
        <v>M01</v>
      </c>
      <c r="G53" s="205" t="s">
        <v>16</v>
      </c>
      <c r="H53" s="206" t="str">
        <f>Spielplan1!H30</f>
        <v>M03</v>
      </c>
      <c r="I53" s="207">
        <v>2</v>
      </c>
      <c r="J53" s="205" t="s">
        <v>17</v>
      </c>
      <c r="K53" s="223">
        <v>0</v>
      </c>
    </row>
    <row r="54" spans="1:11" ht="13.5">
      <c r="A54" s="222">
        <f>A53</f>
        <v>0.46875000000000017</v>
      </c>
      <c r="B54" s="201" t="s">
        <v>113</v>
      </c>
      <c r="C54" s="202">
        <v>30</v>
      </c>
      <c r="D54" s="203" t="s">
        <v>15</v>
      </c>
      <c r="E54" s="203"/>
      <c r="F54" s="204" t="str">
        <f>Spielplan1!F31</f>
        <v>M02</v>
      </c>
      <c r="G54" s="205" t="s">
        <v>16</v>
      </c>
      <c r="H54" s="206" t="str">
        <f>Spielplan1!H31</f>
        <v>M04</v>
      </c>
      <c r="I54" s="207"/>
      <c r="J54" s="205" t="s">
        <v>17</v>
      </c>
      <c r="K54" s="223"/>
    </row>
    <row r="55" spans="1:11" ht="13.5">
      <c r="A55" s="224">
        <f>A54+Vorgaben!$D$3+Vorgaben!$D$5</f>
        <v>0.47916666666666685</v>
      </c>
      <c r="B55" s="174" t="s">
        <v>14</v>
      </c>
      <c r="C55" s="175">
        <v>31</v>
      </c>
      <c r="D55" s="176" t="s">
        <v>19</v>
      </c>
      <c r="E55" s="176"/>
      <c r="F55" s="177" t="str">
        <f>Spielplan1!F32</f>
        <v>M05</v>
      </c>
      <c r="G55" s="178" t="s">
        <v>16</v>
      </c>
      <c r="H55" s="179" t="str">
        <f>Spielplan1!H32</f>
        <v>M07</v>
      </c>
      <c r="I55" s="180">
        <v>2</v>
      </c>
      <c r="J55" s="178" t="s">
        <v>17</v>
      </c>
      <c r="K55" s="225">
        <v>0</v>
      </c>
    </row>
    <row r="56" spans="1:11" ht="13.5">
      <c r="A56" s="218">
        <f>A55</f>
        <v>0.47916666666666685</v>
      </c>
      <c r="B56" s="183" t="s">
        <v>18</v>
      </c>
      <c r="C56" s="184">
        <v>32</v>
      </c>
      <c r="D56" s="185" t="s">
        <v>19</v>
      </c>
      <c r="E56" s="185"/>
      <c r="F56" s="186" t="str">
        <f>Spielplan1!F33</f>
        <v>M06</v>
      </c>
      <c r="G56" s="187" t="s">
        <v>16</v>
      </c>
      <c r="H56" s="188" t="str">
        <f>Spielplan1!H33</f>
        <v>M08</v>
      </c>
      <c r="I56" s="189"/>
      <c r="J56" s="187" t="s">
        <v>17</v>
      </c>
      <c r="K56" s="219"/>
    </row>
    <row r="57" spans="1:11" ht="13.5">
      <c r="A57" s="220">
        <f>A56</f>
        <v>0.47916666666666685</v>
      </c>
      <c r="B57" s="192" t="s">
        <v>113</v>
      </c>
      <c r="C57" s="193">
        <v>33</v>
      </c>
      <c r="D57" s="194" t="s">
        <v>20</v>
      </c>
      <c r="E57" s="194"/>
      <c r="F57" s="195" t="str">
        <f>Spielplan1!F34</f>
        <v>M09</v>
      </c>
      <c r="G57" s="196" t="s">
        <v>16</v>
      </c>
      <c r="H57" s="197" t="str">
        <f>Spielplan1!H34</f>
        <v>M11</v>
      </c>
      <c r="I57" s="198">
        <v>2</v>
      </c>
      <c r="J57" s="196" t="s">
        <v>17</v>
      </c>
      <c r="K57" s="221">
        <v>0</v>
      </c>
    </row>
    <row r="58" spans="1:11" ht="13.5">
      <c r="A58" s="277">
        <f>A57+Vorgaben!$D$3+Vorgaben!$D$5</f>
        <v>0.48958333333333354</v>
      </c>
      <c r="B58" s="278" t="s">
        <v>14</v>
      </c>
      <c r="C58" s="279">
        <v>34</v>
      </c>
      <c r="D58" s="280" t="s">
        <v>20</v>
      </c>
      <c r="E58" s="280"/>
      <c r="F58" s="281" t="str">
        <f>Spielplan1!F35</f>
        <v>M10</v>
      </c>
      <c r="G58" s="282" t="s">
        <v>16</v>
      </c>
      <c r="H58" s="283" t="str">
        <f>Spielplan1!H35</f>
        <v>M12</v>
      </c>
      <c r="I58" s="284"/>
      <c r="J58" s="282" t="s">
        <v>17</v>
      </c>
      <c r="K58" s="285"/>
    </row>
    <row r="59" spans="1:11" ht="13.5">
      <c r="A59" s="200">
        <f>A58</f>
        <v>0.48958333333333354</v>
      </c>
      <c r="B59" s="201" t="s">
        <v>18</v>
      </c>
      <c r="C59" s="202">
        <v>35</v>
      </c>
      <c r="D59" s="203" t="s">
        <v>21</v>
      </c>
      <c r="E59" s="203"/>
      <c r="F59" s="204" t="str">
        <f>Spielplan1!F36</f>
        <v>M15</v>
      </c>
      <c r="G59" s="205" t="s">
        <v>16</v>
      </c>
      <c r="H59" s="206" t="str">
        <f>Spielplan1!H36</f>
        <v>M14</v>
      </c>
      <c r="I59" s="207"/>
      <c r="J59" s="205" t="s">
        <v>17</v>
      </c>
      <c r="K59" s="208"/>
    </row>
    <row r="60" spans="1:11" ht="13.5">
      <c r="A60" s="200">
        <f>A59</f>
        <v>0.48958333333333354</v>
      </c>
      <c r="B60" s="201" t="s">
        <v>113</v>
      </c>
      <c r="C60" s="202">
        <v>36</v>
      </c>
      <c r="D60" s="203" t="s">
        <v>21</v>
      </c>
      <c r="E60" s="203"/>
      <c r="F60" s="204" t="str">
        <f>Spielplan1!F37</f>
        <v>M16</v>
      </c>
      <c r="G60" s="205" t="s">
        <v>16</v>
      </c>
      <c r="H60" s="206" t="str">
        <f>Spielplan1!H37</f>
        <v>M13</v>
      </c>
      <c r="I60" s="207">
        <v>0</v>
      </c>
      <c r="J60" s="205" t="s">
        <v>17</v>
      </c>
      <c r="K60" s="208">
        <v>3</v>
      </c>
    </row>
    <row r="61" spans="1:11" ht="13.5">
      <c r="A61" s="173">
        <f>A60+Vorgaben!$D$3+Vorgaben!$D$5</f>
        <v>0.5000000000000002</v>
      </c>
      <c r="B61" s="174" t="s">
        <v>14</v>
      </c>
      <c r="C61" s="175">
        <v>37</v>
      </c>
      <c r="D61" s="176" t="str">
        <f>Spielplan2!D26</f>
        <v>Gr.E</v>
      </c>
      <c r="E61" s="176"/>
      <c r="F61" s="177" t="str">
        <f>Spielplan2!F26</f>
        <v>M17</v>
      </c>
      <c r="G61" s="178" t="s">
        <v>16</v>
      </c>
      <c r="H61" s="179" t="str">
        <f>Spielplan2!H26</f>
        <v>M19</v>
      </c>
      <c r="I61" s="180">
        <v>2</v>
      </c>
      <c r="J61" s="178" t="s">
        <v>17</v>
      </c>
      <c r="K61" s="181">
        <v>0</v>
      </c>
    </row>
    <row r="62" spans="1:11" ht="13.5">
      <c r="A62" s="182">
        <f>A61</f>
        <v>0.5000000000000002</v>
      </c>
      <c r="B62" s="183" t="s">
        <v>18</v>
      </c>
      <c r="C62" s="184">
        <v>38</v>
      </c>
      <c r="D62" s="185" t="str">
        <f>Spielplan2!D27</f>
        <v>Gr.E</v>
      </c>
      <c r="E62" s="185"/>
      <c r="F62" s="186" t="str">
        <f>Spielplan2!F27</f>
        <v>M18</v>
      </c>
      <c r="G62" s="187" t="s">
        <v>16</v>
      </c>
      <c r="H62" s="188" t="str">
        <f>Spielplan2!H27</f>
        <v>M20</v>
      </c>
      <c r="I62" s="189"/>
      <c r="J62" s="187" t="s">
        <v>17</v>
      </c>
      <c r="K62" s="190"/>
    </row>
    <row r="63" spans="1:11" ht="13.5">
      <c r="A63" s="191">
        <f>A62</f>
        <v>0.5000000000000002</v>
      </c>
      <c r="B63" s="192" t="s">
        <v>113</v>
      </c>
      <c r="C63" s="193">
        <v>39</v>
      </c>
      <c r="D63" s="194" t="str">
        <f>Spielplan2!D28</f>
        <v>Gr.F</v>
      </c>
      <c r="E63" s="194"/>
      <c r="F63" s="195" t="str">
        <f>Spielplan2!F28</f>
        <v>M21</v>
      </c>
      <c r="G63" s="196" t="s">
        <v>16</v>
      </c>
      <c r="H63" s="197" t="str">
        <f>Spielplan2!H28</f>
        <v>M23</v>
      </c>
      <c r="I63" s="198">
        <v>2</v>
      </c>
      <c r="J63" s="196" t="s">
        <v>17</v>
      </c>
      <c r="K63" s="199">
        <v>0</v>
      </c>
    </row>
    <row r="64" spans="1:11" ht="13.5">
      <c r="A64" s="222">
        <f>A63+Vorgaben!$D$3+Vorgaben!$D$5</f>
        <v>0.5104166666666669</v>
      </c>
      <c r="B64" s="201" t="s">
        <v>14</v>
      </c>
      <c r="C64" s="202">
        <v>40</v>
      </c>
      <c r="D64" s="203" t="str">
        <f>Spielplan2!D29</f>
        <v>Gr.F</v>
      </c>
      <c r="E64" s="203"/>
      <c r="F64" s="204" t="str">
        <f>Spielplan2!F29</f>
        <v>M22</v>
      </c>
      <c r="G64" s="205" t="s">
        <v>16</v>
      </c>
      <c r="H64" s="206" t="str">
        <f>Spielplan2!H29</f>
        <v>M24</v>
      </c>
      <c r="I64" s="207"/>
      <c r="J64" s="205" t="s">
        <v>17</v>
      </c>
      <c r="K64" s="223"/>
    </row>
    <row r="65" spans="1:11" ht="13.5">
      <c r="A65" s="222">
        <f>A64</f>
        <v>0.5104166666666669</v>
      </c>
      <c r="B65" s="201" t="s">
        <v>18</v>
      </c>
      <c r="C65" s="202">
        <v>41</v>
      </c>
      <c r="D65" s="203" t="str">
        <f>Spielplan2!D30</f>
        <v>Gr.G</v>
      </c>
      <c r="E65" s="203"/>
      <c r="F65" s="204" t="str">
        <f>Spielplan2!F30</f>
        <v>M25</v>
      </c>
      <c r="G65" s="205" t="s">
        <v>16</v>
      </c>
      <c r="H65" s="206" t="str">
        <f>Spielplan2!H30</f>
        <v>M27</v>
      </c>
      <c r="I65" s="207">
        <v>2</v>
      </c>
      <c r="J65" s="205" t="s">
        <v>17</v>
      </c>
      <c r="K65" s="223">
        <v>0</v>
      </c>
    </row>
    <row r="66" spans="1:11" ht="14.25" thickBot="1">
      <c r="A66" s="226">
        <f>A65</f>
        <v>0.5104166666666669</v>
      </c>
      <c r="B66" s="227" t="s">
        <v>113</v>
      </c>
      <c r="C66" s="228">
        <v>42</v>
      </c>
      <c r="D66" s="229" t="str">
        <f>Spielplan2!D31</f>
        <v>Gr.G</v>
      </c>
      <c r="E66" s="229"/>
      <c r="F66" s="230" t="str">
        <f>Spielplan2!F31</f>
        <v>M26</v>
      </c>
      <c r="G66" s="231" t="s">
        <v>16</v>
      </c>
      <c r="H66" s="232" t="str">
        <f>Spielplan2!H31</f>
        <v>M28</v>
      </c>
      <c r="I66" s="233"/>
      <c r="J66" s="231" t="s">
        <v>17</v>
      </c>
      <c r="K66" s="234">
        <v>0</v>
      </c>
    </row>
    <row r="67" spans="1:10" ht="74.25" customHeight="1" thickBot="1">
      <c r="A67" s="77"/>
      <c r="B67" s="140" t="s">
        <v>100</v>
      </c>
      <c r="C67" s="141" t="s">
        <v>9</v>
      </c>
      <c r="D67" s="61"/>
      <c r="E67" s="61"/>
      <c r="F67" s="127" t="s">
        <v>120</v>
      </c>
      <c r="G67" s="127"/>
      <c r="H67" s="127"/>
      <c r="I67" s="63"/>
      <c r="J67" s="62"/>
    </row>
    <row r="68" spans="1:11" ht="13.5">
      <c r="A68" s="286">
        <f>A66+Vorgaben!$D$3+Vorgaben!$D$7</f>
        <v>0.5243055555555557</v>
      </c>
      <c r="B68" s="287" t="s">
        <v>14</v>
      </c>
      <c r="C68" s="288">
        <v>42</v>
      </c>
      <c r="D68" s="289"/>
      <c r="E68" s="289"/>
      <c r="F68" s="290" t="str">
        <f>IF(K66="","",'Gruppen-Tabellen'!B3)</f>
        <v>M01</v>
      </c>
      <c r="G68" s="291" t="s">
        <v>17</v>
      </c>
      <c r="H68" s="292" t="str">
        <f>IF(K66="","",'Gruppen-Tabellen'!B46)</f>
        <v>M19</v>
      </c>
      <c r="I68" s="293">
        <v>11</v>
      </c>
      <c r="J68" s="291" t="s">
        <v>17</v>
      </c>
      <c r="K68" s="294">
        <v>10</v>
      </c>
    </row>
    <row r="69" spans="1:11" ht="15">
      <c r="A69" s="218"/>
      <c r="B69" s="295"/>
      <c r="C69" s="296"/>
      <c r="D69" s="183"/>
      <c r="E69" s="183"/>
      <c r="F69" s="297" t="s">
        <v>27</v>
      </c>
      <c r="G69" s="297"/>
      <c r="H69" s="298" t="s">
        <v>123</v>
      </c>
      <c r="I69" s="270" t="s">
        <v>144</v>
      </c>
      <c r="J69" s="271"/>
      <c r="K69" s="299"/>
    </row>
    <row r="70" spans="1:11" ht="7.5" customHeight="1">
      <c r="A70" s="218"/>
      <c r="B70" s="295"/>
      <c r="C70" s="296"/>
      <c r="D70" s="183"/>
      <c r="E70" s="183"/>
      <c r="F70" s="187"/>
      <c r="G70" s="187"/>
      <c r="H70" s="186"/>
      <c r="I70" s="300"/>
      <c r="J70" s="187"/>
      <c r="K70" s="301"/>
    </row>
    <row r="71" spans="1:11" ht="13.5">
      <c r="A71" s="302">
        <f>A68</f>
        <v>0.5243055555555557</v>
      </c>
      <c r="B71" s="262" t="s">
        <v>18</v>
      </c>
      <c r="C71" s="263">
        <f>C68+1</f>
        <v>43</v>
      </c>
      <c r="D71" s="264"/>
      <c r="E71" s="264"/>
      <c r="F71" s="265" t="str">
        <f>IF(K66="","",'Gruppen-Tabellen'!B9)</f>
        <v>M05</v>
      </c>
      <c r="G71" s="266" t="s">
        <v>17</v>
      </c>
      <c r="H71" s="267" t="str">
        <f>IF(K66="","",'Gruppen-Tabellen'!B47)</f>
        <v>M03</v>
      </c>
      <c r="I71" s="268">
        <v>2</v>
      </c>
      <c r="J71" s="266" t="s">
        <v>17</v>
      </c>
      <c r="K71" s="303">
        <v>1</v>
      </c>
    </row>
    <row r="72" spans="1:11" ht="23.25">
      <c r="A72" s="218"/>
      <c r="B72" s="295"/>
      <c r="C72" s="296"/>
      <c r="D72" s="183"/>
      <c r="E72" s="183"/>
      <c r="F72" s="304" t="s">
        <v>25</v>
      </c>
      <c r="G72" s="297"/>
      <c r="H72" s="298" t="s">
        <v>130</v>
      </c>
      <c r="I72" s="270"/>
      <c r="J72" s="271"/>
      <c r="K72" s="299"/>
    </row>
    <row r="73" spans="1:11" ht="4.5" customHeight="1">
      <c r="A73" s="218"/>
      <c r="B73" s="295"/>
      <c r="C73" s="296"/>
      <c r="D73" s="183"/>
      <c r="E73" s="183"/>
      <c r="F73" s="297"/>
      <c r="G73" s="297"/>
      <c r="H73" s="305"/>
      <c r="I73" s="300"/>
      <c r="J73" s="187"/>
      <c r="K73" s="301"/>
    </row>
    <row r="74" spans="1:11" ht="13.5">
      <c r="A74" s="302">
        <f>A71</f>
        <v>0.5243055555555557</v>
      </c>
      <c r="B74" s="262" t="s">
        <v>113</v>
      </c>
      <c r="C74" s="263">
        <f>C71+1</f>
        <v>44</v>
      </c>
      <c r="D74" s="264"/>
      <c r="E74" s="264"/>
      <c r="F74" s="265" t="str">
        <f>IF(K66="","",'Gruppen-Tabellen'!B15)</f>
        <v>M09</v>
      </c>
      <c r="G74" s="266" t="s">
        <v>17</v>
      </c>
      <c r="H74" s="267" t="str">
        <f>IF(K66="","",'Gruppen-Tabellen'!B4)</f>
        <v>M02</v>
      </c>
      <c r="I74" s="268">
        <v>2</v>
      </c>
      <c r="J74" s="266" t="s">
        <v>17</v>
      </c>
      <c r="K74" s="303">
        <v>1</v>
      </c>
    </row>
    <row r="75" spans="1:11" ht="12" customHeight="1" thickBot="1">
      <c r="A75" s="306"/>
      <c r="B75" s="307"/>
      <c r="C75" s="308"/>
      <c r="D75" s="309"/>
      <c r="E75" s="309"/>
      <c r="F75" s="310" t="s">
        <v>24</v>
      </c>
      <c r="G75" s="311"/>
      <c r="H75" s="312" t="s">
        <v>23</v>
      </c>
      <c r="I75" s="313"/>
      <c r="J75" s="314"/>
      <c r="K75" s="315"/>
    </row>
    <row r="76" spans="1:8" ht="14.25" thickBot="1">
      <c r="A76" s="77"/>
      <c r="B76" s="142"/>
      <c r="C76" s="84"/>
      <c r="D76" s="61"/>
      <c r="E76" s="61"/>
      <c r="G76" s="45"/>
      <c r="H76" s="57"/>
    </row>
    <row r="77" spans="1:11" ht="13.5">
      <c r="A77" s="286">
        <f>A74+Vorgaben!$D$3+Vorgaben!$D$7</f>
        <v>0.5381944444444445</v>
      </c>
      <c r="B77" s="287" t="s">
        <v>14</v>
      </c>
      <c r="C77" s="288">
        <f>C74+1</f>
        <v>45</v>
      </c>
      <c r="D77" s="289"/>
      <c r="E77" s="289"/>
      <c r="F77" s="290" t="str">
        <f>IF(K66="","",'Gruppen-Tabellen'!B21)</f>
        <v>M13</v>
      </c>
      <c r="G77" s="291" t="s">
        <v>17</v>
      </c>
      <c r="H77" s="292" t="str">
        <f>IF(K66="","",'Gruppen-Tabellen'!B10)</f>
        <v>M06</v>
      </c>
      <c r="I77" s="293">
        <v>4</v>
      </c>
      <c r="J77" s="291" t="s">
        <v>17</v>
      </c>
      <c r="K77" s="294">
        <v>3</v>
      </c>
    </row>
    <row r="78" spans="1:11" ht="12" customHeight="1">
      <c r="A78" s="218"/>
      <c r="B78" s="295"/>
      <c r="C78" s="296"/>
      <c r="D78" s="183"/>
      <c r="E78" s="183"/>
      <c r="F78" s="316" t="s">
        <v>29</v>
      </c>
      <c r="G78" s="297"/>
      <c r="H78" s="298" t="s">
        <v>30</v>
      </c>
      <c r="I78" s="270"/>
      <c r="J78" s="271"/>
      <c r="K78" s="299"/>
    </row>
    <row r="79" spans="1:11" ht="13.5">
      <c r="A79" s="218"/>
      <c r="B79" s="317"/>
      <c r="C79" s="296"/>
      <c r="D79" s="183"/>
      <c r="E79" s="183"/>
      <c r="F79" s="187"/>
      <c r="G79" s="186"/>
      <c r="H79" s="186"/>
      <c r="I79" s="300"/>
      <c r="J79" s="187"/>
      <c r="K79" s="301"/>
    </row>
    <row r="80" spans="1:11" ht="13.5">
      <c r="A80" s="302">
        <f>A77</f>
        <v>0.5381944444444445</v>
      </c>
      <c r="B80" s="262" t="s">
        <v>18</v>
      </c>
      <c r="C80" s="263">
        <f>C77+1</f>
        <v>46</v>
      </c>
      <c r="D80" s="264"/>
      <c r="E80" s="264"/>
      <c r="F80" s="265" t="str">
        <f>IF(K66="","",'Gruppen-Tabellen'!B27)</f>
        <v>M17</v>
      </c>
      <c r="G80" s="266" t="s">
        <v>17</v>
      </c>
      <c r="H80" s="267" t="str">
        <f>IF(K66="","",'Gruppen-Tabellen'!B16)</f>
        <v>M10</v>
      </c>
      <c r="I80" s="268">
        <v>2</v>
      </c>
      <c r="J80" s="266" t="s">
        <v>17</v>
      </c>
      <c r="K80" s="303">
        <v>1</v>
      </c>
    </row>
    <row r="81" spans="1:11" ht="12" customHeight="1">
      <c r="A81" s="218"/>
      <c r="B81" s="295"/>
      <c r="C81" s="296"/>
      <c r="D81" s="183"/>
      <c r="E81" s="183"/>
      <c r="F81" s="316" t="s">
        <v>124</v>
      </c>
      <c r="G81" s="297"/>
      <c r="H81" s="298" t="s">
        <v>26</v>
      </c>
      <c r="I81" s="270"/>
      <c r="J81" s="271"/>
      <c r="K81" s="299"/>
    </row>
    <row r="82" spans="1:11" ht="13.5">
      <c r="A82" s="218"/>
      <c r="B82" s="295"/>
      <c r="C82" s="296"/>
      <c r="D82" s="183"/>
      <c r="E82" s="183"/>
      <c r="F82" s="187"/>
      <c r="G82" s="187"/>
      <c r="H82" s="186"/>
      <c r="I82" s="300"/>
      <c r="J82" s="187"/>
      <c r="K82" s="301"/>
    </row>
    <row r="83" spans="1:11" ht="13.5">
      <c r="A83" s="302">
        <f>A80</f>
        <v>0.5381944444444445</v>
      </c>
      <c r="B83" s="262" t="s">
        <v>113</v>
      </c>
      <c r="C83" s="263">
        <f>C80+1</f>
        <v>47</v>
      </c>
      <c r="D83" s="264"/>
      <c r="E83" s="264"/>
      <c r="F83" s="265" t="str">
        <f>IF(K66="","",'Gruppen-Tabellen'!B33)</f>
        <v>M21</v>
      </c>
      <c r="G83" s="266" t="s">
        <v>17</v>
      </c>
      <c r="H83" s="267" t="str">
        <f>IF(K66="","",'Gruppen-Tabellen'!B22)</f>
        <v>M14</v>
      </c>
      <c r="I83" s="268">
        <v>2</v>
      </c>
      <c r="J83" s="266" t="s">
        <v>17</v>
      </c>
      <c r="K83" s="303">
        <v>1</v>
      </c>
    </row>
    <row r="84" spans="1:11" ht="12" customHeight="1" thickBot="1">
      <c r="A84" s="306"/>
      <c r="B84" s="307"/>
      <c r="C84" s="308"/>
      <c r="D84" s="309"/>
      <c r="E84" s="309"/>
      <c r="F84" s="310" t="s">
        <v>125</v>
      </c>
      <c r="G84" s="311"/>
      <c r="H84" s="312" t="s">
        <v>28</v>
      </c>
      <c r="I84" s="313"/>
      <c r="J84" s="314"/>
      <c r="K84" s="315"/>
    </row>
    <row r="85" spans="1:8" ht="14.25" thickBot="1">
      <c r="A85" s="77"/>
      <c r="B85" s="142"/>
      <c r="C85" s="84"/>
      <c r="D85" s="61"/>
      <c r="E85" s="61"/>
      <c r="F85" s="64"/>
      <c r="G85" s="64"/>
      <c r="H85" s="65"/>
    </row>
    <row r="86" spans="1:11" ht="13.5">
      <c r="A86" s="286">
        <f>A83+Vorgaben!$D$3+Vorgaben!$D$7</f>
        <v>0.5520833333333334</v>
      </c>
      <c r="B86" s="287" t="s">
        <v>14</v>
      </c>
      <c r="C86" s="288">
        <f>C83+1</f>
        <v>48</v>
      </c>
      <c r="D86" s="289"/>
      <c r="E86" s="289"/>
      <c r="F86" s="290" t="str">
        <f>IF(K66="","",'Gruppen-Tabellen'!B39)</f>
        <v>M25</v>
      </c>
      <c r="G86" s="291" t="s">
        <v>17</v>
      </c>
      <c r="H86" s="292" t="str">
        <f>IF(K66="","",'Gruppen-Tabellen'!B28)</f>
        <v>M18</v>
      </c>
      <c r="I86" s="293">
        <v>0</v>
      </c>
      <c r="J86" s="291" t="s">
        <v>17</v>
      </c>
      <c r="K86" s="294">
        <v>1</v>
      </c>
    </row>
    <row r="87" spans="1:11" ht="12" customHeight="1">
      <c r="A87" s="218"/>
      <c r="B87" s="295"/>
      <c r="C87" s="296"/>
      <c r="D87" s="183"/>
      <c r="E87" s="183"/>
      <c r="F87" s="316" t="s">
        <v>126</v>
      </c>
      <c r="G87" s="297"/>
      <c r="H87" s="298" t="s">
        <v>127</v>
      </c>
      <c r="I87" s="270"/>
      <c r="J87" s="271"/>
      <c r="K87" s="299"/>
    </row>
    <row r="88" spans="1:11" ht="13.5">
      <c r="A88" s="218"/>
      <c r="B88" s="295"/>
      <c r="C88" s="296"/>
      <c r="D88" s="183"/>
      <c r="E88" s="183"/>
      <c r="F88" s="187"/>
      <c r="G88" s="187"/>
      <c r="H88" s="186"/>
      <c r="I88" s="300"/>
      <c r="J88" s="187"/>
      <c r="K88" s="301"/>
    </row>
    <row r="89" spans="1:11" ht="13.5">
      <c r="A89" s="302">
        <f>A86</f>
        <v>0.5520833333333334</v>
      </c>
      <c r="B89" s="262" t="s">
        <v>18</v>
      </c>
      <c r="C89" s="263">
        <f>C86+1</f>
        <v>49</v>
      </c>
      <c r="D89" s="264"/>
      <c r="E89" s="264"/>
      <c r="F89" s="265" t="str">
        <f>IF(K66="","",'Gruppen-Tabellen'!B40)</f>
        <v>M26</v>
      </c>
      <c r="G89" s="266" t="s">
        <v>17</v>
      </c>
      <c r="H89" s="267" t="str">
        <f>IF(K66="","",'Gruppen-Tabellen'!B34)</f>
        <v>M22</v>
      </c>
      <c r="I89" s="268">
        <v>0</v>
      </c>
      <c r="J89" s="266" t="s">
        <v>17</v>
      </c>
      <c r="K89" s="303">
        <v>1</v>
      </c>
    </row>
    <row r="90" spans="1:11" ht="12" customHeight="1" thickBot="1">
      <c r="A90" s="306"/>
      <c r="B90" s="307"/>
      <c r="C90" s="308"/>
      <c r="D90" s="309"/>
      <c r="E90" s="309"/>
      <c r="F90" s="310" t="s">
        <v>129</v>
      </c>
      <c r="G90" s="311"/>
      <c r="H90" s="312" t="s">
        <v>128</v>
      </c>
      <c r="I90" s="313"/>
      <c r="J90" s="314"/>
      <c r="K90" s="315"/>
    </row>
    <row r="91" spans="1:8" ht="13.5">
      <c r="A91" s="77"/>
      <c r="B91" s="80"/>
      <c r="C91" s="85"/>
      <c r="D91" s="61"/>
      <c r="E91" s="61"/>
      <c r="F91" s="57"/>
      <c r="G91" s="45"/>
      <c r="H91" s="58"/>
    </row>
    <row r="92" spans="1:10" ht="24" customHeight="1">
      <c r="A92" s="77"/>
      <c r="B92" s="80"/>
      <c r="C92" s="84"/>
      <c r="D92" s="61"/>
      <c r="E92" s="66"/>
      <c r="F92" s="126" t="s">
        <v>22</v>
      </c>
      <c r="G92" s="126"/>
      <c r="H92" s="126"/>
      <c r="I92" s="63"/>
      <c r="J92" s="62"/>
    </row>
    <row r="93" spans="1:11" ht="13.5">
      <c r="A93" s="261">
        <f>A89+Vorgaben!$D$3+Vorgaben!$D$7</f>
        <v>0.5659722222222222</v>
      </c>
      <c r="B93" s="262" t="s">
        <v>14</v>
      </c>
      <c r="C93" s="263">
        <f>C89+1</f>
        <v>50</v>
      </c>
      <c r="D93" s="264"/>
      <c r="E93" s="264"/>
      <c r="F93" s="273" t="str">
        <f>IF(OR(I68="",K68=""),"",IF(I68&gt;K68,F68,IF(I68&lt;=K68,H68)))</f>
        <v>M01</v>
      </c>
      <c r="G93" s="266" t="s">
        <v>17</v>
      </c>
      <c r="H93" s="274" t="str">
        <f>IF(OR(I77="",K77=""),"",IF(I77&gt;K77,F77,IF(I77&lt;=K77,H77)))</f>
        <v>M13</v>
      </c>
      <c r="I93" s="275">
        <v>1</v>
      </c>
      <c r="J93" s="266" t="s">
        <v>17</v>
      </c>
      <c r="K93" s="269">
        <v>0</v>
      </c>
    </row>
    <row r="94" spans="1:11" ht="13.5">
      <c r="A94" s="77"/>
      <c r="B94" s="142"/>
      <c r="C94" s="84"/>
      <c r="D94" s="61"/>
      <c r="E94" s="61"/>
      <c r="F94" s="64" t="s">
        <v>131</v>
      </c>
      <c r="G94" s="64"/>
      <c r="H94" s="64" t="s">
        <v>132</v>
      </c>
      <c r="I94" s="270"/>
      <c r="J94" s="271"/>
      <c r="K94" s="272"/>
    </row>
    <row r="95" spans="1:8" ht="13.5">
      <c r="A95" s="77"/>
      <c r="B95" s="142"/>
      <c r="C95" s="84"/>
      <c r="D95" s="61"/>
      <c r="E95" s="61"/>
      <c r="G95" s="45"/>
      <c r="H95" s="57"/>
    </row>
    <row r="96" spans="1:11" ht="13.5">
      <c r="A96" s="261">
        <f>A93</f>
        <v>0.5659722222222222</v>
      </c>
      <c r="B96" s="262" t="s">
        <v>18</v>
      </c>
      <c r="C96" s="263">
        <f>C93+1</f>
        <v>51</v>
      </c>
      <c r="D96" s="264"/>
      <c r="E96" s="264"/>
      <c r="F96" s="273" t="str">
        <f>IF(OR(I71="",K71=""),"",IF(I71&gt;K71,F71,IF(I71&lt;=K71,H71)))</f>
        <v>M05</v>
      </c>
      <c r="G96" s="266" t="s">
        <v>17</v>
      </c>
      <c r="H96" s="274" t="str">
        <f>IF(OR(I74="",K74=""),"",IF(I74&gt;K74,F74,IF(I74&lt;=K74,H74)))</f>
        <v>M09</v>
      </c>
      <c r="I96" s="275">
        <v>1</v>
      </c>
      <c r="J96" s="266" t="s">
        <v>17</v>
      </c>
      <c r="K96" s="269">
        <v>2</v>
      </c>
    </row>
    <row r="97" spans="1:11" ht="13.5">
      <c r="A97" s="77"/>
      <c r="B97" s="142"/>
      <c r="C97" s="84"/>
      <c r="D97" s="61"/>
      <c r="E97" s="61"/>
      <c r="F97" s="64" t="s">
        <v>133</v>
      </c>
      <c r="G97" s="64"/>
      <c r="H97" s="64" t="s">
        <v>134</v>
      </c>
      <c r="I97" s="270"/>
      <c r="J97" s="271"/>
      <c r="K97" s="272"/>
    </row>
    <row r="98" spans="1:5" ht="13.5">
      <c r="A98" s="78"/>
      <c r="B98" s="80"/>
      <c r="C98" s="85"/>
      <c r="D98" s="61"/>
      <c r="E98" s="61"/>
    </row>
    <row r="99" spans="1:11" ht="13.5">
      <c r="A99" s="261">
        <f>A96+Vorgaben!$D$3+Vorgaben!$D$7</f>
        <v>0.579861111111111</v>
      </c>
      <c r="B99" s="262" t="s">
        <v>14</v>
      </c>
      <c r="C99" s="263">
        <f>C96+1</f>
        <v>52</v>
      </c>
      <c r="D99" s="264"/>
      <c r="E99" s="264"/>
      <c r="F99" s="273" t="str">
        <f>IF(OR(I83="",K83=""),"",IF(I83&gt;K83,F83,IF(I83&lt;=K83,H83)))</f>
        <v>M21</v>
      </c>
      <c r="G99" s="266" t="s">
        <v>17</v>
      </c>
      <c r="H99" s="274" t="str">
        <f>IF(OR(I86="",K86=""),"",IF(I86&gt;K86,F86,IF(I86&lt;=K86,H86)))</f>
        <v>M18</v>
      </c>
      <c r="I99" s="275">
        <v>0</v>
      </c>
      <c r="J99" s="266" t="s">
        <v>17</v>
      </c>
      <c r="K99" s="269">
        <v>1</v>
      </c>
    </row>
    <row r="100" spans="1:11" ht="13.5">
      <c r="A100" s="77"/>
      <c r="B100" s="142"/>
      <c r="C100" s="84"/>
      <c r="D100" s="61"/>
      <c r="E100" s="61"/>
      <c r="F100" s="64" t="s">
        <v>135</v>
      </c>
      <c r="G100" s="64"/>
      <c r="H100" s="64" t="s">
        <v>136</v>
      </c>
      <c r="I100" s="270"/>
      <c r="J100" s="271"/>
      <c r="K100" s="272"/>
    </row>
    <row r="101" spans="1:8" ht="13.5">
      <c r="A101" s="77"/>
      <c r="B101" s="142"/>
      <c r="C101" s="84"/>
      <c r="D101" s="61"/>
      <c r="E101" s="61"/>
      <c r="G101" s="45"/>
      <c r="H101" s="57"/>
    </row>
    <row r="102" spans="1:11" ht="13.5">
      <c r="A102" s="261">
        <f>A99</f>
        <v>0.579861111111111</v>
      </c>
      <c r="B102" s="262" t="s">
        <v>18</v>
      </c>
      <c r="C102" s="263">
        <f>C99+1</f>
        <v>53</v>
      </c>
      <c r="D102" s="264"/>
      <c r="E102" s="264"/>
      <c r="F102" s="273" t="str">
        <f>IF(OR(I80="",K80=""),"",IF(I80&gt;K80,F80,IF(I80&lt;=K80,H80)))</f>
        <v>M17</v>
      </c>
      <c r="G102" s="266" t="s">
        <v>17</v>
      </c>
      <c r="H102" s="274" t="str">
        <f>IF(OR(I89="",K89=""),"",IF(I89&gt;K89,F89,IF(I89&lt;=K89,H89)))</f>
        <v>M22</v>
      </c>
      <c r="I102" s="275">
        <v>1</v>
      </c>
      <c r="J102" s="266" t="s">
        <v>17</v>
      </c>
      <c r="K102" s="269">
        <v>2</v>
      </c>
    </row>
    <row r="103" spans="1:11" ht="13.5">
      <c r="A103" s="77"/>
      <c r="B103" s="142"/>
      <c r="C103" s="84"/>
      <c r="D103" s="61"/>
      <c r="E103" s="61"/>
      <c r="F103" s="64" t="s">
        <v>137</v>
      </c>
      <c r="G103" s="64"/>
      <c r="H103" s="64" t="s">
        <v>138</v>
      </c>
      <c r="I103" s="270"/>
      <c r="J103" s="271"/>
      <c r="K103" s="272"/>
    </row>
    <row r="104" spans="1:8" ht="13.5">
      <c r="A104" s="77"/>
      <c r="B104" s="142"/>
      <c r="C104" s="84"/>
      <c r="D104" s="61"/>
      <c r="E104" s="61"/>
      <c r="G104" s="57"/>
      <c r="H104" s="57"/>
    </row>
    <row r="105" spans="1:10" ht="44.25" customHeight="1">
      <c r="A105" s="77"/>
      <c r="B105" s="142"/>
      <c r="C105" s="84"/>
      <c r="D105" s="61"/>
      <c r="E105" s="66"/>
      <c r="F105" s="127" t="s">
        <v>139</v>
      </c>
      <c r="G105" s="127"/>
      <c r="H105" s="127"/>
      <c r="I105" s="63"/>
      <c r="J105" s="62"/>
    </row>
    <row r="106" spans="1:11" ht="13.5">
      <c r="A106" s="261">
        <f>A102+Vorgaben!$D$3+Vorgaben!$D$7</f>
        <v>0.5937499999999999</v>
      </c>
      <c r="B106" s="262" t="s">
        <v>14</v>
      </c>
      <c r="C106" s="263">
        <f>C102+1</f>
        <v>54</v>
      </c>
      <c r="D106" s="264"/>
      <c r="E106" s="264"/>
      <c r="F106" s="273" t="str">
        <f>IF(OR(I93="",K93=""),"",IF(I93&gt;K93,F93,IF(I93&lt;=K93,H93)))</f>
        <v>M01</v>
      </c>
      <c r="G106" s="266" t="s">
        <v>17</v>
      </c>
      <c r="H106" s="274" t="str">
        <f>IF(OR(I99="",K99=""),"",IF(I99&gt;K99,F99,IF(I99&lt;=K99,H99)))</f>
        <v>M18</v>
      </c>
      <c r="I106" s="276">
        <v>1</v>
      </c>
      <c r="J106" s="266" t="s">
        <v>17</v>
      </c>
      <c r="K106" s="269">
        <v>0</v>
      </c>
    </row>
    <row r="107" spans="1:11" ht="13.5">
      <c r="A107" s="77"/>
      <c r="B107" s="142"/>
      <c r="C107" s="84"/>
      <c r="D107" s="61"/>
      <c r="E107" s="61"/>
      <c r="F107" s="64" t="s">
        <v>140</v>
      </c>
      <c r="G107" s="64"/>
      <c r="H107" s="64" t="s">
        <v>141</v>
      </c>
      <c r="I107" s="270"/>
      <c r="J107" s="271"/>
      <c r="K107" s="272"/>
    </row>
    <row r="108" spans="1:8" ht="13.5">
      <c r="A108" s="77"/>
      <c r="B108" s="82"/>
      <c r="C108" s="84"/>
      <c r="D108" s="61"/>
      <c r="E108" s="61"/>
      <c r="G108" s="45"/>
      <c r="H108" s="57"/>
    </row>
    <row r="109" spans="1:11" ht="13.5">
      <c r="A109" s="261">
        <f>A106</f>
        <v>0.5937499999999999</v>
      </c>
      <c r="B109" s="262" t="s">
        <v>18</v>
      </c>
      <c r="C109" s="263">
        <f>C106+1</f>
        <v>55</v>
      </c>
      <c r="D109" s="264"/>
      <c r="E109" s="264"/>
      <c r="F109" s="273" t="str">
        <f>IF(OR(I96="",K96=""),"",IF(I96&gt;K96,F96,IF(I96&lt;=K96,H96)))</f>
        <v>M09</v>
      </c>
      <c r="G109" s="266" t="s">
        <v>17</v>
      </c>
      <c r="H109" s="274" t="str">
        <f>IF(OR(I102="",K102=""),"",IF(I102&gt;K102,F102,IF(I102&lt;=K102,H102)))</f>
        <v>M22</v>
      </c>
      <c r="I109" s="275">
        <v>2</v>
      </c>
      <c r="J109" s="266" t="s">
        <v>17</v>
      </c>
      <c r="K109" s="269">
        <v>1</v>
      </c>
    </row>
    <row r="110" spans="1:11" ht="13.5">
      <c r="A110" s="77"/>
      <c r="B110" s="142"/>
      <c r="C110" s="84"/>
      <c r="D110" s="61"/>
      <c r="E110" s="61"/>
      <c r="F110" s="64" t="s">
        <v>143</v>
      </c>
      <c r="G110" s="64"/>
      <c r="H110" s="64" t="s">
        <v>142</v>
      </c>
      <c r="I110" s="270"/>
      <c r="J110" s="271"/>
      <c r="K110" s="272"/>
    </row>
    <row r="111" spans="1:10" ht="43.5" customHeight="1">
      <c r="A111" s="77"/>
      <c r="B111" s="80"/>
      <c r="C111" s="84"/>
      <c r="D111" s="61"/>
      <c r="E111" s="66"/>
      <c r="F111" s="127" t="s">
        <v>32</v>
      </c>
      <c r="G111" s="127"/>
      <c r="H111" s="127"/>
      <c r="I111" s="63"/>
      <c r="J111" s="62"/>
    </row>
    <row r="112" spans="1:11" ht="13.5">
      <c r="A112" s="261">
        <f>A109+Vorgaben!$D$3+Vorgaben!$D$7</f>
        <v>0.6076388888888887</v>
      </c>
      <c r="B112" s="264" t="s">
        <v>14</v>
      </c>
      <c r="C112" s="263">
        <f>C109+1</f>
        <v>56</v>
      </c>
      <c r="D112" s="264"/>
      <c r="E112" s="264"/>
      <c r="F112" s="273" t="str">
        <f>IF(OR(I106="",K106=""),"",IF(I106&lt;K106,F106,IF(I106&gt;=K106,H106)))</f>
        <v>M18</v>
      </c>
      <c r="G112" s="266" t="s">
        <v>17</v>
      </c>
      <c r="H112" s="274" t="str">
        <f>IF(OR(I109="",K109=""),"",IF(I109&lt;K109,F109,IF(I109&gt;=K109,H109)))</f>
        <v>M22</v>
      </c>
      <c r="I112" s="275">
        <v>1</v>
      </c>
      <c r="J112" s="266" t="s">
        <v>17</v>
      </c>
      <c r="K112" s="269">
        <v>2</v>
      </c>
    </row>
    <row r="113" spans="1:11" ht="13.5">
      <c r="A113" s="77"/>
      <c r="B113" s="142"/>
      <c r="C113" s="84"/>
      <c r="D113" s="61"/>
      <c r="E113" s="61"/>
      <c r="F113" s="64" t="s">
        <v>147</v>
      </c>
      <c r="G113" s="64"/>
      <c r="H113" s="64" t="s">
        <v>148</v>
      </c>
      <c r="I113" s="270"/>
      <c r="J113" s="271"/>
      <c r="K113" s="272"/>
    </row>
    <row r="114" spans="1:8" ht="13.5">
      <c r="A114" s="77"/>
      <c r="B114" s="80"/>
      <c r="C114" s="84"/>
      <c r="D114" s="61"/>
      <c r="E114" s="61"/>
      <c r="G114" s="57"/>
      <c r="H114" s="57"/>
    </row>
    <row r="115" spans="1:10" ht="24" customHeight="1">
      <c r="A115" s="77"/>
      <c r="B115" s="80"/>
      <c r="C115" s="84"/>
      <c r="D115" s="61"/>
      <c r="E115" s="66"/>
      <c r="F115" s="126" t="s">
        <v>33</v>
      </c>
      <c r="G115" s="126"/>
      <c r="H115" s="126"/>
      <c r="I115" s="63"/>
      <c r="J115" s="62"/>
    </row>
    <row r="116" spans="1:11" ht="13.5">
      <c r="A116" s="261">
        <f>A112</f>
        <v>0.6076388888888887</v>
      </c>
      <c r="B116" s="264" t="s">
        <v>18</v>
      </c>
      <c r="C116" s="263">
        <f>C112+1</f>
        <v>57</v>
      </c>
      <c r="D116" s="264"/>
      <c r="E116" s="264"/>
      <c r="F116" s="273" t="str">
        <f>IF(OR(I106="",K106=""),"",IF(I106&gt;K106,F106,IF(I106&lt;=K106,H106)))</f>
        <v>M01</v>
      </c>
      <c r="G116" s="266" t="s">
        <v>17</v>
      </c>
      <c r="H116" s="274" t="str">
        <f>IF(OR(I102="",K102=""),"",IF(I102&gt;K102,F102,IF(I102&lt;=K102,H102)))</f>
        <v>M22</v>
      </c>
      <c r="I116" s="275">
        <v>1</v>
      </c>
      <c r="J116" s="266" t="s">
        <v>17</v>
      </c>
      <c r="K116" s="269">
        <v>0</v>
      </c>
    </row>
    <row r="117" spans="1:11" ht="13.5">
      <c r="A117" s="77"/>
      <c r="B117" s="142"/>
      <c r="C117" s="84"/>
      <c r="D117" s="61"/>
      <c r="E117" s="61"/>
      <c r="F117" s="64" t="s">
        <v>146</v>
      </c>
      <c r="G117" s="64"/>
      <c r="H117" s="64" t="s">
        <v>145</v>
      </c>
      <c r="I117" s="270"/>
      <c r="J117" s="271"/>
      <c r="K117" s="272"/>
    </row>
    <row r="118" spans="1:10" ht="12.75">
      <c r="A118" s="59"/>
      <c r="C118" s="42"/>
      <c r="F118" s="42"/>
      <c r="H118" s="42"/>
      <c r="J118" s="42"/>
    </row>
    <row r="120" spans="1:10" ht="12.75">
      <c r="A120" s="235" t="s">
        <v>114</v>
      </c>
      <c r="B120" s="235"/>
      <c r="C120" s="235"/>
      <c r="D120" s="235"/>
      <c r="E120" s="148"/>
      <c r="F120" s="147"/>
      <c r="G120" s="148"/>
      <c r="H120" s="147"/>
      <c r="I120" s="148"/>
      <c r="J120" s="146"/>
    </row>
    <row r="121" spans="1:10" ht="15">
      <c r="A121" s="236"/>
      <c r="B121" s="236"/>
      <c r="C121" s="236"/>
      <c r="D121" s="237" t="s">
        <v>115</v>
      </c>
      <c r="E121" s="238" t="str">
        <f>IF(OR(I116="",K116=""),"",IF(I116&gt;K116,F116,IF(I116&lt;=K116,H116)))</f>
        <v>M01</v>
      </c>
      <c r="F121" s="239"/>
      <c r="G121" s="239"/>
      <c r="H121" s="239"/>
      <c r="I121" s="239"/>
      <c r="J121" s="240"/>
    </row>
    <row r="122" spans="1:10" ht="15">
      <c r="A122" s="236"/>
      <c r="B122" s="236"/>
      <c r="C122" s="236"/>
      <c r="D122" s="237" t="s">
        <v>116</v>
      </c>
      <c r="E122" s="238" t="str">
        <f>IF(OR(I116="",K116=""),"",IF(I116&lt;K116,F116,IF(I116&gt;=K116,H116)))</f>
        <v>M22</v>
      </c>
      <c r="F122" s="239"/>
      <c r="G122" s="239"/>
      <c r="H122" s="239"/>
      <c r="I122" s="239"/>
      <c r="J122" s="240"/>
    </row>
    <row r="123" spans="1:10" ht="15">
      <c r="A123" s="236"/>
      <c r="B123" s="236"/>
      <c r="C123" s="236"/>
      <c r="D123" s="237" t="s">
        <v>117</v>
      </c>
      <c r="E123" s="238" t="str">
        <f>IF(OR(I112="",K112=""),"",IF(I112&gt;K112,F112,IF(I112&lt;=K112,H112)))</f>
        <v>M22</v>
      </c>
      <c r="F123" s="239"/>
      <c r="G123" s="239"/>
      <c r="H123" s="239"/>
      <c r="I123" s="239"/>
      <c r="J123" s="240"/>
    </row>
    <row r="124" spans="1:10" ht="15">
      <c r="A124" s="236"/>
      <c r="B124" s="236"/>
      <c r="C124" s="236"/>
      <c r="D124" s="237" t="s">
        <v>118</v>
      </c>
      <c r="E124" s="238" t="str">
        <f>IF(OR(I112="",K112=""),"",IF(I112&lt;K112,F112,IF(I112&gt;=K112,H112)))</f>
        <v>M18</v>
      </c>
      <c r="F124" s="239"/>
      <c r="G124" s="239"/>
      <c r="H124" s="239"/>
      <c r="I124" s="239"/>
      <c r="J124" s="240"/>
    </row>
    <row r="125" spans="1:10" ht="27" customHeight="1">
      <c r="A125" s="241" t="s">
        <v>119</v>
      </c>
      <c r="B125" s="241"/>
      <c r="C125" s="241"/>
      <c r="D125" s="241"/>
      <c r="E125" s="241"/>
      <c r="F125" s="241"/>
      <c r="G125" s="241"/>
      <c r="H125" s="241"/>
      <c r="I125" s="241"/>
      <c r="J125" s="241"/>
    </row>
  </sheetData>
  <sheetProtection password="E760" sheet="1" objects="1" scenarios="1"/>
  <mergeCells count="70">
    <mergeCell ref="A125:J125"/>
    <mergeCell ref="E121:J121"/>
    <mergeCell ref="E123:J123"/>
    <mergeCell ref="E122:J122"/>
    <mergeCell ref="E124:J124"/>
    <mergeCell ref="I81:K81"/>
    <mergeCell ref="I84:K84"/>
    <mergeCell ref="I87:K87"/>
    <mergeCell ref="I90:K90"/>
    <mergeCell ref="A120:D120"/>
    <mergeCell ref="D64:E64"/>
    <mergeCell ref="D65:E65"/>
    <mergeCell ref="D66:E66"/>
    <mergeCell ref="D50:E50"/>
    <mergeCell ref="D51:E51"/>
    <mergeCell ref="D52:E52"/>
    <mergeCell ref="D61:E61"/>
    <mergeCell ref="D62:E62"/>
    <mergeCell ref="D63:E63"/>
    <mergeCell ref="D33:E33"/>
    <mergeCell ref="D34:E34"/>
    <mergeCell ref="D35:E35"/>
    <mergeCell ref="D36:E36"/>
    <mergeCell ref="D37:E37"/>
    <mergeCell ref="D38:E38"/>
    <mergeCell ref="F67:H67"/>
    <mergeCell ref="D60:E60"/>
    <mergeCell ref="F92:H92"/>
    <mergeCell ref="F105:H105"/>
    <mergeCell ref="I75:K75"/>
    <mergeCell ref="I78:K78"/>
    <mergeCell ref="D47:E47"/>
    <mergeCell ref="D48:E48"/>
    <mergeCell ref="D49:E49"/>
    <mergeCell ref="F115:H115"/>
    <mergeCell ref="F111:H111"/>
    <mergeCell ref="I94:K94"/>
    <mergeCell ref="I97:K97"/>
    <mergeCell ref="I107:K107"/>
    <mergeCell ref="I100:K100"/>
    <mergeCell ref="I103:K103"/>
    <mergeCell ref="I113:K113"/>
    <mergeCell ref="I117:K117"/>
    <mergeCell ref="I110:K110"/>
    <mergeCell ref="D25:E25"/>
    <mergeCell ref="D27:E27"/>
    <mergeCell ref="D29:E29"/>
    <mergeCell ref="D43:E43"/>
    <mergeCell ref="D26:E26"/>
    <mergeCell ref="I69:K69"/>
    <mergeCell ref="I72:K72"/>
    <mergeCell ref="D58:E58"/>
    <mergeCell ref="D28:E28"/>
    <mergeCell ref="D30:E30"/>
    <mergeCell ref="D46:E46"/>
    <mergeCell ref="D24:E24"/>
    <mergeCell ref="D31:E31"/>
    <mergeCell ref="D40:E40"/>
    <mergeCell ref="D42:E42"/>
    <mergeCell ref="D44:E44"/>
    <mergeCell ref="D41:E41"/>
    <mergeCell ref="D59:E59"/>
    <mergeCell ref="D56:E56"/>
    <mergeCell ref="D32:E32"/>
    <mergeCell ref="D39:E39"/>
    <mergeCell ref="D54:E54"/>
    <mergeCell ref="D57:E57"/>
    <mergeCell ref="D45:E45"/>
    <mergeCell ref="D53:E53"/>
    <mergeCell ref="D55:E55"/>
  </mergeCells>
  <printOptions/>
  <pageMargins left="0.53" right="0.16" top="1" bottom="0.19" header="0.33" footer="0.13"/>
  <pageSetup horizontalDpi="300" verticalDpi="300" orientation="portrait" paperSize="9" r:id="rId2"/>
  <headerFooter alignWithMargins="0">
    <oddHeader>&amp;L&amp;"Arial,Fett Kursiv"&amp;12PD Heidelberg
Prev HD-Süd&amp;C&amp;"Arial,Fett"&amp;14 &amp;E22. Kleinfeld- Fußballturnier
der PD Heidelberg
Spielplan
&amp;R&amp;"Arial,Fett Kursiv"&amp;12 13.06.2007</oddHeader>
  </headerFooter>
  <rowBreaks count="2" manualBreakCount="2">
    <brk id="57" max="255" man="1"/>
    <brk id="104" max="10" man="1"/>
  </rowBreaks>
  <legacyDrawing r:id="rId1"/>
</worksheet>
</file>

<file path=xl/worksheets/sheet7.xml><?xml version="1.0" encoding="utf-8"?>
<worksheet xmlns="http://schemas.openxmlformats.org/spreadsheetml/2006/main" xmlns:r="http://schemas.openxmlformats.org/officeDocument/2006/relationships">
  <sheetPr codeName="Tabelle7"/>
  <dimension ref="A1:Y27"/>
  <sheetViews>
    <sheetView zoomScale="75" zoomScaleNormal="75" zoomScalePageLayoutView="0" workbookViewId="0" topLeftCell="A1">
      <selection activeCell="X3" sqref="X3"/>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3" width="8.421875" style="11" customWidth="1"/>
    <col min="24" max="16384" width="11.421875" style="13" customWidth="1"/>
  </cols>
  <sheetData>
    <row r="1" spans="22:23" ht="47.25" customHeight="1">
      <c r="V1" s="12"/>
      <c r="W1" s="12"/>
    </row>
    <row r="2" spans="1:25" ht="43.5" customHeight="1">
      <c r="A2" s="14" t="s">
        <v>41</v>
      </c>
      <c r="B2" s="15" t="s">
        <v>42</v>
      </c>
      <c r="C2" s="15"/>
      <c r="D2" s="15" t="s">
        <v>42</v>
      </c>
      <c r="E2" s="128" t="s">
        <v>13</v>
      </c>
      <c r="F2" s="128"/>
      <c r="G2" s="128"/>
      <c r="H2" s="70" t="s">
        <v>43</v>
      </c>
      <c r="I2" s="70" t="s">
        <v>44</v>
      </c>
      <c r="J2" s="16"/>
      <c r="K2" s="171" t="s">
        <v>94</v>
      </c>
      <c r="L2" s="17" t="s">
        <v>45</v>
      </c>
      <c r="M2" s="17" t="s">
        <v>1</v>
      </c>
      <c r="N2" s="129" t="s">
        <v>2</v>
      </c>
      <c r="O2" s="129"/>
      <c r="P2" s="129"/>
      <c r="Q2" s="17" t="s">
        <v>46</v>
      </c>
      <c r="R2" s="16"/>
      <c r="S2" s="11" t="s">
        <v>47</v>
      </c>
      <c r="T2" s="11" t="s">
        <v>48</v>
      </c>
      <c r="U2" s="11" t="s">
        <v>49</v>
      </c>
      <c r="V2" s="12" t="s">
        <v>50</v>
      </c>
      <c r="W2" s="12" t="s">
        <v>51</v>
      </c>
      <c r="X2" s="12" t="s">
        <v>57</v>
      </c>
      <c r="Y2" s="12" t="s">
        <v>58</v>
      </c>
    </row>
    <row r="3" spans="1:25" ht="12.75">
      <c r="A3" s="18"/>
      <c r="B3" s="18">
        <f>Spielplan2!$F34</f>
        <v>0</v>
      </c>
      <c r="C3" s="19" t="s">
        <v>16</v>
      </c>
      <c r="D3" s="20">
        <f>Spielplan2!$H34</f>
        <v>0</v>
      </c>
      <c r="E3" s="15">
        <f>IF(Spielplan2!$I34="","",Spielplan2!$I34)</f>
      </c>
      <c r="F3" s="15" t="s">
        <v>17</v>
      </c>
      <c r="G3" s="15">
        <f>IF(Spielplan2!$K34="","",Spielplan2!$K34)</f>
      </c>
      <c r="H3" s="71">
        <f aca="true" t="shared" si="0" ref="H3:H26">IF(OR($E3="",$G3=""),"",IF(E3&gt;G3,3,IF(E3=G3,1,0)))</f>
      </c>
      <c r="I3" s="71">
        <f aca="true" t="shared" si="1" ref="I3:I26">IF(OR($E3="",$G3=""),"",IF(G3&gt;E3,3,IF(E3=G3,1,0)))</f>
      </c>
      <c r="K3" s="69" t="str">
        <f>Vorgaben!A16</f>
        <v>M17</v>
      </c>
      <c r="L3" s="19">
        <f>SUM(S3:U3)</f>
        <v>3</v>
      </c>
      <c r="M3" s="19">
        <f>SUM(H4,I11,H19)</f>
        <v>9</v>
      </c>
      <c r="N3" s="15">
        <f>SUM(E4,G11,E19)</f>
        <v>6</v>
      </c>
      <c r="O3" s="15" t="s">
        <v>17</v>
      </c>
      <c r="P3" s="15">
        <f>SUM(G4,E11,G19)</f>
        <v>0</v>
      </c>
      <c r="Q3" s="15">
        <f>N3-P3</f>
        <v>6</v>
      </c>
      <c r="R3" s="21"/>
      <c r="S3" s="11">
        <f>IF(OR(E4="",G4=""),0,1)</f>
        <v>1</v>
      </c>
      <c r="T3" s="11">
        <f>IF(OR(E11="",G11=""),0,1)</f>
        <v>1</v>
      </c>
      <c r="U3" s="11">
        <f>IF(OR(E19="",G19=""),0,1)</f>
        <v>1</v>
      </c>
      <c r="V3" s="11">
        <f>SUM(L3:L7)/2</f>
        <v>3</v>
      </c>
      <c r="W3" s="11">
        <f>SUM(L10:L14)/2</f>
        <v>3</v>
      </c>
      <c r="X3" s="11">
        <f>SUM(L17:L21)/2</f>
        <v>3</v>
      </c>
      <c r="Y3" s="11">
        <f>SUM(L24:L28)/2</f>
        <v>0</v>
      </c>
    </row>
    <row r="4" spans="1:21" ht="12.75">
      <c r="A4" s="18"/>
      <c r="B4" s="18" t="str">
        <f>Spielplan2!$F14</f>
        <v>M17</v>
      </c>
      <c r="C4" s="19" t="s">
        <v>16</v>
      </c>
      <c r="D4" s="20" t="str">
        <f>Spielplan2!$H14</f>
        <v>M18</v>
      </c>
      <c r="E4" s="15">
        <f>IF(Spielplan2!$I14="","",Spielplan2!$I14)</f>
        <v>1</v>
      </c>
      <c r="F4" s="15" t="s">
        <v>17</v>
      </c>
      <c r="G4" s="15">
        <f>IF(Spielplan2!$K14="","",Spielplan2!$K14)</f>
        <v>0</v>
      </c>
      <c r="H4" s="71">
        <f t="shared" si="0"/>
        <v>3</v>
      </c>
      <c r="I4" s="71">
        <f t="shared" si="1"/>
        <v>0</v>
      </c>
      <c r="K4" s="69" t="str">
        <f>Vorgaben!A17</f>
        <v>M18</v>
      </c>
      <c r="L4" s="19">
        <f>SUM(S4:U4)</f>
        <v>1</v>
      </c>
      <c r="M4" s="19">
        <f>SUM(I4,H12,H20)</f>
        <v>0</v>
      </c>
      <c r="N4" s="15">
        <f>SUM(G4,E12,E20)</f>
        <v>0</v>
      </c>
      <c r="O4" s="15" t="s">
        <v>17</v>
      </c>
      <c r="P4" s="15">
        <f>SUM(E4,G12,G20)</f>
        <v>1</v>
      </c>
      <c r="Q4" s="15">
        <f>N4-P4</f>
        <v>-1</v>
      </c>
      <c r="R4" s="21"/>
      <c r="S4" s="11">
        <f>IF(OR(E4="",G4=""),0,1)</f>
        <v>1</v>
      </c>
      <c r="T4" s="11">
        <f>IF(OR(E12="",G12=""),0,1)</f>
        <v>0</v>
      </c>
      <c r="U4" s="11">
        <f>IF(OR(E20="",G20=""),0,1)</f>
        <v>0</v>
      </c>
    </row>
    <row r="5" spans="1:21" ht="12.75">
      <c r="A5" s="18"/>
      <c r="B5" s="18" t="str">
        <f>Spielplan2!$F15</f>
        <v>M19</v>
      </c>
      <c r="C5" s="19" t="s">
        <v>16</v>
      </c>
      <c r="D5" s="20" t="str">
        <f>Spielplan2!$H15</f>
        <v>M20</v>
      </c>
      <c r="E5" s="15">
        <f>IF(Spielplan2!$I15="","",Spielplan2!$I15)</f>
      </c>
      <c r="F5" s="15" t="s">
        <v>17</v>
      </c>
      <c r="G5" s="15">
        <f>IF(Spielplan2!$K15="","",Spielplan2!$K15)</f>
      </c>
      <c r="H5" s="71">
        <f t="shared" si="0"/>
      </c>
      <c r="I5" s="71">
        <f t="shared" si="1"/>
      </c>
      <c r="K5" s="69" t="str">
        <f>Vorgaben!A18</f>
        <v>M19</v>
      </c>
      <c r="L5" s="19">
        <f>SUM(S5:U5)</f>
        <v>1</v>
      </c>
      <c r="M5" s="19">
        <f>SUM(H5,I12,I19)</f>
        <v>0</v>
      </c>
      <c r="N5" s="15">
        <f>SUM(E5,G12,G19)</f>
        <v>0</v>
      </c>
      <c r="O5" s="15" t="s">
        <v>17</v>
      </c>
      <c r="P5" s="15">
        <f>SUM(G5,E12,E19)</f>
        <v>2</v>
      </c>
      <c r="Q5" s="15">
        <f>N5-P5</f>
        <v>-2</v>
      </c>
      <c r="R5" s="21"/>
      <c r="S5" s="11">
        <f>IF(OR(E5="",G5=""),0,1)</f>
        <v>0</v>
      </c>
      <c r="T5" s="11">
        <f>IF(OR(E12="",G12=""),0,1)</f>
        <v>0</v>
      </c>
      <c r="U5" s="11">
        <f>IF(OR(E19="",G19=""),0,1)</f>
        <v>1</v>
      </c>
    </row>
    <row r="6" spans="1:21" ht="12.75">
      <c r="A6" s="18"/>
      <c r="B6" s="18" t="str">
        <f>Spielplan2!$F16</f>
        <v>M21</v>
      </c>
      <c r="C6" s="19" t="s">
        <v>16</v>
      </c>
      <c r="D6" s="20" t="str">
        <f>Spielplan2!$H16</f>
        <v>M22</v>
      </c>
      <c r="E6" s="15">
        <f>IF(Spielplan2!$I16="","",Spielplan2!$I16)</f>
        <v>1</v>
      </c>
      <c r="F6" s="15" t="s">
        <v>17</v>
      </c>
      <c r="G6" s="15">
        <f>IF(Spielplan2!$K16="","",Spielplan2!$K16)</f>
        <v>0</v>
      </c>
      <c r="H6" s="71">
        <f t="shared" si="0"/>
        <v>3</v>
      </c>
      <c r="I6" s="71">
        <f t="shared" si="1"/>
        <v>0</v>
      </c>
      <c r="K6" s="69" t="str">
        <f>Vorgaben!A19</f>
        <v>M20</v>
      </c>
      <c r="L6" s="19">
        <f>SUM(S6:U6)</f>
        <v>1</v>
      </c>
      <c r="M6" s="19">
        <f>SUM(I5,H11,I20)</f>
        <v>0</v>
      </c>
      <c r="N6" s="15">
        <f>SUM(G5,E11,G20)</f>
        <v>0</v>
      </c>
      <c r="O6" s="15" t="s">
        <v>17</v>
      </c>
      <c r="P6" s="15">
        <f>SUM(E5,G11,E20)</f>
        <v>3</v>
      </c>
      <c r="Q6" s="15">
        <f>N6-P6</f>
        <v>-3</v>
      </c>
      <c r="R6" s="21"/>
      <c r="S6" s="11">
        <f>IF(OR(E5="",G5=""),0,1)</f>
        <v>0</v>
      </c>
      <c r="T6" s="11">
        <f>IF(OR(E11="",G11=""),0,1)</f>
        <v>1</v>
      </c>
      <c r="U6" s="11">
        <f>IF(OR(E20="",G20=""),0,1)</f>
        <v>0</v>
      </c>
    </row>
    <row r="7" spans="1:18" ht="12.75">
      <c r="A7" s="18"/>
      <c r="B7" s="18" t="str">
        <f>Spielplan2!$F17</f>
        <v>M23</v>
      </c>
      <c r="C7" s="19" t="s">
        <v>16</v>
      </c>
      <c r="D7" s="20" t="str">
        <f>Spielplan2!$H17</f>
        <v>M24</v>
      </c>
      <c r="E7" s="15">
        <f>IF(Spielplan2!$I17="","",Spielplan2!$I17)</f>
      </c>
      <c r="F7" s="15" t="s">
        <v>17</v>
      </c>
      <c r="G7" s="15">
        <f>IF(Spielplan2!$K17="","",Spielplan2!$K17)</f>
      </c>
      <c r="H7" s="71">
        <f t="shared" si="0"/>
      </c>
      <c r="I7" s="71">
        <f t="shared" si="1"/>
      </c>
      <c r="K7" s="13"/>
      <c r="L7" s="19"/>
      <c r="M7" s="19"/>
      <c r="N7" s="15"/>
      <c r="O7" s="15"/>
      <c r="P7" s="15"/>
      <c r="Q7" s="15"/>
      <c r="R7" s="21"/>
    </row>
    <row r="8" spans="1:23" ht="12.75">
      <c r="A8" s="18"/>
      <c r="B8" s="18">
        <f>Spielplan2!$F35</f>
        <v>0</v>
      </c>
      <c r="C8" s="19" t="s">
        <v>16</v>
      </c>
      <c r="D8" s="20">
        <f>Spielplan2!$H35</f>
        <v>0</v>
      </c>
      <c r="E8" s="15">
        <f>IF(Spielplan2!$I35="","",Spielplan2!$I35)</f>
      </c>
      <c r="F8" s="15" t="s">
        <v>17</v>
      </c>
      <c r="G8" s="15">
        <f>IF(Spielplan2!$K35="","",Spielplan2!$K35)</f>
      </c>
      <c r="H8" s="71">
        <f t="shared" si="0"/>
      </c>
      <c r="I8" s="71">
        <f t="shared" si="1"/>
      </c>
      <c r="K8" s="172" t="s">
        <v>95</v>
      </c>
      <c r="L8" s="128" t="s">
        <v>45</v>
      </c>
      <c r="M8" s="128" t="s">
        <v>1</v>
      </c>
      <c r="N8" s="128" t="s">
        <v>2</v>
      </c>
      <c r="O8" s="128"/>
      <c r="P8" s="128"/>
      <c r="Q8" s="128" t="s">
        <v>46</v>
      </c>
      <c r="V8" s="22"/>
      <c r="W8" s="22"/>
    </row>
    <row r="9" spans="1:23" ht="12.75">
      <c r="A9" s="18"/>
      <c r="B9" s="18" t="str">
        <f>Spielplan2!$F18</f>
        <v>M25</v>
      </c>
      <c r="C9" s="19" t="s">
        <v>16</v>
      </c>
      <c r="D9" s="20" t="str">
        <f>Spielplan2!$H18</f>
        <v>M26</v>
      </c>
      <c r="E9" s="15">
        <f>IF(Spielplan2!$I18="","",Spielplan2!$I18)</f>
        <v>1</v>
      </c>
      <c r="F9" s="15" t="s">
        <v>17</v>
      </c>
      <c r="G9" s="15">
        <f>IF(Spielplan2!$K18="","",Spielplan2!$K18)</f>
        <v>0</v>
      </c>
      <c r="H9" s="71">
        <f t="shared" si="0"/>
        <v>3</v>
      </c>
      <c r="I9" s="71">
        <f t="shared" si="1"/>
        <v>0</v>
      </c>
      <c r="K9" s="128"/>
      <c r="L9" s="128"/>
      <c r="M9" s="128"/>
      <c r="N9" s="128"/>
      <c r="O9" s="128"/>
      <c r="P9" s="128"/>
      <c r="Q9" s="128"/>
      <c r="V9" s="22"/>
      <c r="W9" s="22"/>
    </row>
    <row r="10" spans="1:23" ht="12.75">
      <c r="A10" s="18"/>
      <c r="B10" s="18" t="str">
        <f>Spielplan2!$F19</f>
        <v>M27</v>
      </c>
      <c r="C10" s="19" t="s">
        <v>16</v>
      </c>
      <c r="D10" s="20" t="str">
        <f>Spielplan2!$H19</f>
        <v>M28</v>
      </c>
      <c r="E10" s="15">
        <f>IF(Spielplan2!$I19="","",Spielplan2!$I19)</f>
      </c>
      <c r="F10" s="15" t="s">
        <v>17</v>
      </c>
      <c r="G10" s="15">
        <f>IF(Spielplan2!$K19="","",Spielplan2!$K19)</f>
      </c>
      <c r="H10" s="71">
        <f t="shared" si="0"/>
      </c>
      <c r="I10" s="71">
        <f t="shared" si="1"/>
      </c>
      <c r="K10" s="69" t="str">
        <f>Vorgaben!A23</f>
        <v>M21</v>
      </c>
      <c r="L10" s="19">
        <f>SUM(S10:U10)</f>
        <v>3</v>
      </c>
      <c r="M10" s="19">
        <f>SUM(H6,I14,H21)</f>
        <v>9</v>
      </c>
      <c r="N10" s="15">
        <f>SUM(E6,G14,E21)</f>
        <v>6</v>
      </c>
      <c r="O10" s="15" t="s">
        <v>17</v>
      </c>
      <c r="P10" s="15">
        <f>SUM(G6,E14,G21)</f>
        <v>0</v>
      </c>
      <c r="Q10" s="15">
        <f>N10-P10</f>
        <v>6</v>
      </c>
      <c r="R10" s="23"/>
      <c r="S10" s="11">
        <f>IF(OR(E6="",G6=""),0,1)</f>
        <v>1</v>
      </c>
      <c r="T10" s="11">
        <f>IF(OR(E14="",G14=""),0,1)</f>
        <v>1</v>
      </c>
      <c r="U10" s="11">
        <f>IF(OR(E21="",G21=""),0,1)</f>
        <v>1</v>
      </c>
      <c r="V10" s="24"/>
      <c r="W10" s="24"/>
    </row>
    <row r="11" spans="1:23" ht="12.75">
      <c r="A11" s="18"/>
      <c r="B11" s="18" t="str">
        <f>Spielplan2!$F20</f>
        <v>M20</v>
      </c>
      <c r="C11" s="19" t="s">
        <v>16</v>
      </c>
      <c r="D11" s="20" t="str">
        <f>Spielplan2!$H20</f>
        <v>M17</v>
      </c>
      <c r="E11" s="15">
        <f>IF(Spielplan2!$I20="","",Spielplan2!$I20)</f>
        <v>0</v>
      </c>
      <c r="F11" s="15" t="s">
        <v>17</v>
      </c>
      <c r="G11" s="15">
        <f>IF(Spielplan2!$K20="","",Spielplan2!$K20)</f>
        <v>3</v>
      </c>
      <c r="H11" s="71">
        <f t="shared" si="0"/>
        <v>0</v>
      </c>
      <c r="I11" s="71">
        <f t="shared" si="1"/>
        <v>3</v>
      </c>
      <c r="J11" s="25"/>
      <c r="K11" s="69" t="str">
        <f>Vorgaben!A24</f>
        <v>M22</v>
      </c>
      <c r="L11" s="19">
        <f>SUM(S11:U11)</f>
        <v>1</v>
      </c>
      <c r="M11" s="19">
        <f>SUM(I6,H15,H22)</f>
        <v>0</v>
      </c>
      <c r="N11" s="15">
        <f>SUM(G6,E15,E22)</f>
        <v>0</v>
      </c>
      <c r="O11" s="15" t="s">
        <v>17</v>
      </c>
      <c r="P11" s="15">
        <f>SUM(E6,G15,G22)</f>
        <v>1</v>
      </c>
      <c r="Q11" s="15">
        <f>N11-P11</f>
        <v>-1</v>
      </c>
      <c r="R11" s="25"/>
      <c r="S11" s="11">
        <f>IF(OR(E6="",G6=""),0,1)</f>
        <v>1</v>
      </c>
      <c r="T11" s="11">
        <f>IF(OR(E15="",G15=""),0,1)</f>
        <v>0</v>
      </c>
      <c r="U11" s="11">
        <f>IF(OR(E22="",G22=""),0,1)</f>
        <v>0</v>
      </c>
      <c r="V11" s="25"/>
      <c r="W11" s="25"/>
    </row>
    <row r="12" spans="1:21" ht="12.75">
      <c r="A12" s="18"/>
      <c r="B12" s="18" t="str">
        <f>Spielplan2!$F21</f>
        <v>M18</v>
      </c>
      <c r="C12" s="19" t="s">
        <v>16</v>
      </c>
      <c r="D12" s="20" t="str">
        <f>Spielplan2!$H21</f>
        <v>M19</v>
      </c>
      <c r="E12" s="15">
        <f>IF(Spielplan2!$I21="","",Spielplan2!$I21)</f>
      </c>
      <c r="F12" s="15" t="s">
        <v>17</v>
      </c>
      <c r="G12" s="15">
        <f>IF(Spielplan2!$K21="","",Spielplan2!$K21)</f>
      </c>
      <c r="H12" s="71">
        <f t="shared" si="0"/>
      </c>
      <c r="I12" s="71">
        <f t="shared" si="1"/>
      </c>
      <c r="K12" s="69" t="str">
        <f>Vorgaben!A25</f>
        <v>M23</v>
      </c>
      <c r="L12" s="19">
        <f>SUM(S12:U12)</f>
        <v>1</v>
      </c>
      <c r="M12" s="19">
        <f>SUM(H7,I15,I21)</f>
        <v>0</v>
      </c>
      <c r="N12" s="15">
        <f>SUM(E7,G15,G21)</f>
        <v>0</v>
      </c>
      <c r="O12" s="15" t="s">
        <v>17</v>
      </c>
      <c r="P12" s="15">
        <f>SUM(G7,E15,E21)</f>
        <v>2</v>
      </c>
      <c r="Q12" s="15">
        <f>N12-P12</f>
        <v>-2</v>
      </c>
      <c r="S12" s="11">
        <f>IF(OR(E7="",G7=""),0,1)</f>
        <v>0</v>
      </c>
      <c r="T12" s="11">
        <f>IF(OR(E15="",G15=""),0,1)</f>
        <v>0</v>
      </c>
      <c r="U12" s="11">
        <f>IF(OR(E21="",G21=""),0,1)</f>
        <v>1</v>
      </c>
    </row>
    <row r="13" spans="1:21" ht="12.75">
      <c r="A13" s="18"/>
      <c r="B13" s="18">
        <f>Spielplan2!$F32</f>
        <v>0</v>
      </c>
      <c r="C13" s="19" t="s">
        <v>16</v>
      </c>
      <c r="D13" s="20">
        <f>Spielplan2!$H32</f>
        <v>0</v>
      </c>
      <c r="E13" s="15">
        <f>IF(Spielplan2!$I32="","",Spielplan2!$I32)</f>
      </c>
      <c r="F13" s="15" t="s">
        <v>17</v>
      </c>
      <c r="G13" s="15">
        <f>IF(Spielplan2!$K32="","",Spielplan2!$K32)</f>
      </c>
      <c r="H13" s="71">
        <f t="shared" si="0"/>
      </c>
      <c r="I13" s="71">
        <f t="shared" si="1"/>
      </c>
      <c r="K13" s="69" t="str">
        <f>Vorgaben!A26</f>
        <v>M24</v>
      </c>
      <c r="L13" s="19">
        <f>SUM(S13:U13)</f>
        <v>1</v>
      </c>
      <c r="M13" s="19">
        <f>SUM(I7,H14,I22)</f>
        <v>0</v>
      </c>
      <c r="N13" s="15">
        <f>SUM(G7,E14,G22)</f>
        <v>0</v>
      </c>
      <c r="O13" s="15" t="s">
        <v>17</v>
      </c>
      <c r="P13" s="15">
        <f>SUM(E7,G14,E22)</f>
        <v>3</v>
      </c>
      <c r="Q13" s="15">
        <f>N13-P13</f>
        <v>-3</v>
      </c>
      <c r="S13" s="11">
        <f>IF(OR(E7="",G7=""),0,1)</f>
        <v>0</v>
      </c>
      <c r="T13" s="11">
        <f>IF(OR(E14="",G14=""),0,1)</f>
        <v>1</v>
      </c>
      <c r="U13" s="11">
        <f>IF(OR(E22="",G22=""),0,1)</f>
        <v>0</v>
      </c>
    </row>
    <row r="14" spans="1:17" ht="15.75" customHeight="1">
      <c r="A14" s="18"/>
      <c r="B14" s="18" t="str">
        <f>Spielplan2!$F22</f>
        <v>M24</v>
      </c>
      <c r="C14" s="19" t="s">
        <v>16</v>
      </c>
      <c r="D14" s="20" t="str">
        <f>Spielplan2!$H22</f>
        <v>M21</v>
      </c>
      <c r="E14" s="15">
        <f>IF(Spielplan2!$I22="","",Spielplan2!$I22)</f>
        <v>0</v>
      </c>
      <c r="F14" s="15" t="s">
        <v>17</v>
      </c>
      <c r="G14" s="15">
        <f>IF(Spielplan2!$K22="","",Spielplan2!$K22)</f>
        <v>3</v>
      </c>
      <c r="H14" s="71">
        <f t="shared" si="0"/>
        <v>0</v>
      </c>
      <c r="I14" s="71">
        <f t="shared" si="1"/>
        <v>3</v>
      </c>
      <c r="K14" s="13"/>
      <c r="L14" s="19"/>
      <c r="M14" s="19"/>
      <c r="N14" s="15"/>
      <c r="O14" s="15"/>
      <c r="P14" s="15"/>
      <c r="Q14" s="15"/>
    </row>
    <row r="15" spans="1:23" ht="12.75" customHeight="1">
      <c r="A15" s="18"/>
      <c r="B15" s="18" t="str">
        <f>Spielplan2!$F23</f>
        <v>M22</v>
      </c>
      <c r="C15" s="19" t="s">
        <v>16</v>
      </c>
      <c r="D15" s="20" t="str">
        <f>Spielplan2!$H23</f>
        <v>M23</v>
      </c>
      <c r="E15" s="15">
        <f>IF(Spielplan2!$I23="","",Spielplan2!$I23)</f>
      </c>
      <c r="F15" s="15" t="s">
        <v>17</v>
      </c>
      <c r="G15" s="15">
        <f>IF(Spielplan2!$K23="","",Spielplan2!$K23)</f>
      </c>
      <c r="H15" s="71">
        <f t="shared" si="0"/>
      </c>
      <c r="I15" s="71">
        <f t="shared" si="1"/>
      </c>
      <c r="K15" s="172" t="s">
        <v>96</v>
      </c>
      <c r="L15" s="128" t="s">
        <v>45</v>
      </c>
      <c r="M15" s="128" t="s">
        <v>1</v>
      </c>
      <c r="N15" s="128" t="s">
        <v>2</v>
      </c>
      <c r="O15" s="128"/>
      <c r="P15" s="128"/>
      <c r="Q15" s="128" t="s">
        <v>46</v>
      </c>
      <c r="V15" s="22"/>
      <c r="W15" s="22"/>
    </row>
    <row r="16" spans="1:23" ht="12.75" customHeight="1">
      <c r="A16" s="18"/>
      <c r="B16" s="18" t="str">
        <f>Spielplan2!$F24</f>
        <v>M28</v>
      </c>
      <c r="C16" s="19" t="s">
        <v>16</v>
      </c>
      <c r="D16" s="20" t="str">
        <f>Spielplan2!$H24</f>
        <v>M25</v>
      </c>
      <c r="E16" s="15">
        <f>IF(Spielplan2!$I24="","",Spielplan2!$I24)</f>
        <v>0</v>
      </c>
      <c r="F16" s="15" t="s">
        <v>17</v>
      </c>
      <c r="G16" s="15">
        <f>IF(Spielplan2!$K24="","",Spielplan2!$K24)</f>
        <v>3</v>
      </c>
      <c r="H16" s="71">
        <f t="shared" si="0"/>
        <v>0</v>
      </c>
      <c r="I16" s="71">
        <f t="shared" si="1"/>
        <v>3</v>
      </c>
      <c r="K16" s="128"/>
      <c r="L16" s="128"/>
      <c r="M16" s="128"/>
      <c r="N16" s="128"/>
      <c r="O16" s="128"/>
      <c r="P16" s="128"/>
      <c r="Q16" s="128"/>
      <c r="V16" s="22"/>
      <c r="W16" s="22"/>
    </row>
    <row r="17" spans="1:23" ht="15.75" customHeight="1">
      <c r="A17" s="18"/>
      <c r="B17" s="18" t="str">
        <f>Spielplan2!$F25</f>
        <v>M26</v>
      </c>
      <c r="C17" s="19" t="s">
        <v>16</v>
      </c>
      <c r="D17" s="20" t="str">
        <f>Spielplan2!$H25</f>
        <v>M27</v>
      </c>
      <c r="E17" s="15">
        <f>IF(Spielplan2!$I25="","",Spielplan2!$I25)</f>
      </c>
      <c r="F17" s="15" t="s">
        <v>17</v>
      </c>
      <c r="G17" s="15">
        <f>IF(Spielplan2!$K25="","",Spielplan2!$K25)</f>
      </c>
      <c r="H17" s="71">
        <f t="shared" si="0"/>
      </c>
      <c r="I17" s="71">
        <f t="shared" si="1"/>
      </c>
      <c r="K17" s="3" t="str">
        <f>Vorgaben!B16</f>
        <v>M25</v>
      </c>
      <c r="L17" s="19">
        <f>SUM(S17:U17)</f>
        <v>3</v>
      </c>
      <c r="M17" s="19">
        <f>SUM(H9,I16,H24)</f>
        <v>9</v>
      </c>
      <c r="N17" s="15">
        <f>SUM(E9,G16,E24)</f>
        <v>6</v>
      </c>
      <c r="O17" s="15" t="s">
        <v>17</v>
      </c>
      <c r="P17" s="15">
        <f>SUM(G9,E16,G24)</f>
        <v>0</v>
      </c>
      <c r="Q17" s="15">
        <f>N17-P17</f>
        <v>6</v>
      </c>
      <c r="R17" s="23"/>
      <c r="S17" s="11">
        <f>IF(OR(E9="",G9=""),0,1)</f>
        <v>1</v>
      </c>
      <c r="T17" s="11">
        <f>IF(OR(E16="",G16=""),0,1)</f>
        <v>1</v>
      </c>
      <c r="U17" s="11">
        <f>IF(OR(E24="",G24=""),0,1)</f>
        <v>1</v>
      </c>
      <c r="V17" s="24"/>
      <c r="W17" s="24"/>
    </row>
    <row r="18" spans="1:23" ht="12.75">
      <c r="A18" s="18"/>
      <c r="B18" s="18">
        <f>Spielplan2!$F33</f>
        <v>0</v>
      </c>
      <c r="C18" s="19" t="s">
        <v>16</v>
      </c>
      <c r="D18" s="20">
        <f>Spielplan2!$H33</f>
        <v>0</v>
      </c>
      <c r="E18" s="15">
        <f>IF(Spielplan2!$I33="","",Spielplan2!$I33)</f>
      </c>
      <c r="F18" s="15" t="s">
        <v>17</v>
      </c>
      <c r="G18" s="15">
        <f>IF(Spielplan2!$K33="","",Spielplan2!$K33)</f>
      </c>
      <c r="H18" s="71">
        <f t="shared" si="0"/>
      </c>
      <c r="I18" s="71">
        <f t="shared" si="1"/>
      </c>
      <c r="K18" s="3" t="str">
        <f>Vorgaben!B17</f>
        <v>M26</v>
      </c>
      <c r="L18" s="19">
        <f>SUM(S18:U18)</f>
        <v>1</v>
      </c>
      <c r="M18" s="19">
        <f>SUM(I9,H17,H25)</f>
        <v>0</v>
      </c>
      <c r="N18" s="15">
        <f>SUM(G9,E17,E25)</f>
        <v>0</v>
      </c>
      <c r="O18" s="15" t="s">
        <v>17</v>
      </c>
      <c r="P18" s="15">
        <f>SUM(E9,G17,G25)</f>
        <v>1</v>
      </c>
      <c r="Q18" s="15">
        <f>N18-P18</f>
        <v>-1</v>
      </c>
      <c r="R18" s="25"/>
      <c r="S18" s="11">
        <f>IF(OR(E9="",G9=""),0,1)</f>
        <v>1</v>
      </c>
      <c r="T18" s="11">
        <f>IF(OR(E17="",G17=""),0,1)</f>
        <v>0</v>
      </c>
      <c r="U18" s="11">
        <f>IF(OR(E25="",G25=""),0,1)</f>
        <v>0</v>
      </c>
      <c r="V18" s="25"/>
      <c r="W18" s="25"/>
    </row>
    <row r="19" spans="1:21" ht="12.75">
      <c r="A19" s="18"/>
      <c r="B19" s="18" t="str">
        <f>Spielplan2!$F26</f>
        <v>M17</v>
      </c>
      <c r="C19" s="19" t="s">
        <v>16</v>
      </c>
      <c r="D19" s="20" t="str">
        <f>Spielplan2!$H26</f>
        <v>M19</v>
      </c>
      <c r="E19" s="15">
        <f>IF(Spielplan2!$I26="","",Spielplan2!$I26)</f>
        <v>2</v>
      </c>
      <c r="F19" s="15" t="s">
        <v>17</v>
      </c>
      <c r="G19" s="15">
        <f>IF(Spielplan2!$K26="","",Spielplan2!$K26)</f>
        <v>0</v>
      </c>
      <c r="H19" s="71">
        <f t="shared" si="0"/>
        <v>3</v>
      </c>
      <c r="I19" s="71">
        <f t="shared" si="1"/>
        <v>0</v>
      </c>
      <c r="K19" s="3" t="str">
        <f>Vorgaben!B18</f>
        <v>M27</v>
      </c>
      <c r="L19" s="19">
        <f>SUM(S19:U19)</f>
        <v>1</v>
      </c>
      <c r="M19" s="19">
        <f>SUM(H10,I17,I24)</f>
        <v>0</v>
      </c>
      <c r="N19" s="15">
        <f>SUM(E10,G17,G24)</f>
        <v>0</v>
      </c>
      <c r="O19" s="15" t="s">
        <v>17</v>
      </c>
      <c r="P19" s="15">
        <f>SUM(G10,E17,E24)</f>
        <v>2</v>
      </c>
      <c r="Q19" s="15">
        <f>N19-P19</f>
        <v>-2</v>
      </c>
      <c r="S19" s="11">
        <f>IF(OR(E10="",G10=""),0,1)</f>
        <v>0</v>
      </c>
      <c r="T19" s="11">
        <f>IF(OR(E17="",G17=""),0,1)</f>
        <v>0</v>
      </c>
      <c r="U19" s="11">
        <f>IF(OR(E24="",G24=""),0,1)</f>
        <v>1</v>
      </c>
    </row>
    <row r="20" spans="1:21" ht="12.75">
      <c r="A20" s="18"/>
      <c r="B20" s="18" t="str">
        <f>Spielplan2!$F27</f>
        <v>M18</v>
      </c>
      <c r="C20" s="19" t="s">
        <v>16</v>
      </c>
      <c r="D20" s="20" t="str">
        <f>Spielplan2!$H27</f>
        <v>M20</v>
      </c>
      <c r="E20" s="15">
        <f>IF(Spielplan2!$I27="","",Spielplan2!$I27)</f>
      </c>
      <c r="F20" s="15" t="s">
        <v>17</v>
      </c>
      <c r="G20" s="15">
        <f>IF(Spielplan2!$K27="","",Spielplan2!$K27)</f>
      </c>
      <c r="H20" s="71">
        <f t="shared" si="0"/>
      </c>
      <c r="I20" s="71">
        <f>IF(OR($E20="",$G20=""),"",IF(G20&gt;E20,3,IF(E20=G20,1,0)))</f>
      </c>
      <c r="K20" s="3" t="str">
        <f>Vorgaben!B19</f>
        <v>M28</v>
      </c>
      <c r="L20" s="19">
        <f>SUM(S20:U20)</f>
        <v>1</v>
      </c>
      <c r="M20" s="19">
        <f>SUM(I10,H16,I25)</f>
        <v>0</v>
      </c>
      <c r="N20" s="15">
        <f>SUM(G10,E16,G25)</f>
        <v>0</v>
      </c>
      <c r="O20" s="15" t="s">
        <v>17</v>
      </c>
      <c r="P20" s="15">
        <f>SUM(E10,G16,E25)</f>
        <v>3</v>
      </c>
      <c r="Q20" s="15">
        <f>N20-P20</f>
        <v>-3</v>
      </c>
      <c r="S20" s="11">
        <f>IF(OR(E10="",G10=""),0,1)</f>
        <v>0</v>
      </c>
      <c r="T20" s="11">
        <f>IF(OR(E16="",G16=""),0,1)</f>
        <v>1</v>
      </c>
      <c r="U20" s="11">
        <f>IF(OR(E25="",G25=""),0,1)</f>
        <v>0</v>
      </c>
    </row>
    <row r="21" spans="1:17" ht="12.75">
      <c r="A21" s="18"/>
      <c r="B21" s="18" t="str">
        <f>Spielplan2!$F28</f>
        <v>M21</v>
      </c>
      <c r="C21" s="19" t="s">
        <v>16</v>
      </c>
      <c r="D21" s="20" t="str">
        <f>Spielplan2!$H28</f>
        <v>M23</v>
      </c>
      <c r="E21" s="15">
        <f>IF(Spielplan2!$I28="","",Spielplan2!$I28)</f>
        <v>2</v>
      </c>
      <c r="F21" s="15" t="s">
        <v>17</v>
      </c>
      <c r="G21" s="15">
        <f>IF(Spielplan2!$K28="","",Spielplan2!$K28)</f>
        <v>0</v>
      </c>
      <c r="H21" s="71">
        <f t="shared" si="0"/>
        <v>3</v>
      </c>
      <c r="I21" s="71">
        <f t="shared" si="1"/>
        <v>0</v>
      </c>
      <c r="K21" s="13"/>
      <c r="L21" s="19"/>
      <c r="M21" s="19"/>
      <c r="N21" s="15"/>
      <c r="O21" s="15"/>
      <c r="P21" s="15"/>
      <c r="Q21" s="15"/>
    </row>
    <row r="22" spans="1:23" ht="12.75">
      <c r="A22" s="18"/>
      <c r="B22" s="18" t="str">
        <f>Spielplan2!$F29</f>
        <v>M22</v>
      </c>
      <c r="C22" s="19" t="s">
        <v>16</v>
      </c>
      <c r="D22" s="20" t="str">
        <f>Spielplan2!$H29</f>
        <v>M24</v>
      </c>
      <c r="E22" s="15">
        <f>IF(Spielplan2!$I29="","",Spielplan2!$I29)</f>
      </c>
      <c r="F22" s="15" t="s">
        <v>17</v>
      </c>
      <c r="G22" s="15">
        <f>IF(Spielplan2!$K29="","",Spielplan2!$K29)</f>
      </c>
      <c r="H22" s="71">
        <f t="shared" si="0"/>
      </c>
      <c r="I22" s="71">
        <f t="shared" si="1"/>
      </c>
      <c r="K22" s="172" t="s">
        <v>11</v>
      </c>
      <c r="L22" s="128" t="s">
        <v>45</v>
      </c>
      <c r="M22" s="128" t="s">
        <v>1</v>
      </c>
      <c r="N22" s="128" t="s">
        <v>2</v>
      </c>
      <c r="O22" s="128"/>
      <c r="P22" s="128"/>
      <c r="Q22" s="128" t="s">
        <v>46</v>
      </c>
      <c r="V22" s="22"/>
      <c r="W22" s="22"/>
    </row>
    <row r="23" spans="1:23" ht="12.75">
      <c r="A23" s="18"/>
      <c r="B23" s="18">
        <f>Spielplan2!$F36</f>
        <v>0</v>
      </c>
      <c r="C23" s="19" t="s">
        <v>16</v>
      </c>
      <c r="D23" s="20">
        <f>Spielplan2!$H36</f>
        <v>0</v>
      </c>
      <c r="E23" s="15">
        <f>IF(Spielplan2!$I36="","",Spielplan2!$I36)</f>
      </c>
      <c r="F23" s="15" t="s">
        <v>17</v>
      </c>
      <c r="G23" s="15">
        <f>IF(Spielplan2!$K36="","",Spielplan2!$K36)</f>
      </c>
      <c r="H23" s="71">
        <f t="shared" si="0"/>
      </c>
      <c r="I23" s="71">
        <f t="shared" si="1"/>
      </c>
      <c r="K23" s="128"/>
      <c r="L23" s="128"/>
      <c r="M23" s="128"/>
      <c r="N23" s="128"/>
      <c r="O23" s="128"/>
      <c r="P23" s="128"/>
      <c r="Q23" s="128"/>
      <c r="V23" s="22"/>
      <c r="W23" s="22"/>
    </row>
    <row r="24" spans="1:23" ht="12.75">
      <c r="A24" s="18"/>
      <c r="B24" s="18" t="str">
        <f>Spielplan2!$F30</f>
        <v>M25</v>
      </c>
      <c r="C24" s="19" t="s">
        <v>16</v>
      </c>
      <c r="D24" s="20" t="str">
        <f>Spielplan2!$H30</f>
        <v>M27</v>
      </c>
      <c r="E24" s="15">
        <f>IF(Spielplan2!$I30="","",Spielplan2!$I30)</f>
        <v>2</v>
      </c>
      <c r="F24" s="15" t="s">
        <v>17</v>
      </c>
      <c r="G24" s="15">
        <f>IF(Spielplan2!$K30="","",Spielplan2!$K30)</f>
        <v>0</v>
      </c>
      <c r="H24" s="71">
        <f t="shared" si="0"/>
        <v>3</v>
      </c>
      <c r="I24" s="71">
        <f t="shared" si="1"/>
        <v>0</v>
      </c>
      <c r="K24" s="69" t="str">
        <f>Vorgaben!B9</f>
        <v>M13</v>
      </c>
      <c r="L24" s="19">
        <f>SUM(S24:U24)</f>
        <v>0</v>
      </c>
      <c r="M24" s="19">
        <f>SUM(H3,H13,I26)</f>
        <v>0</v>
      </c>
      <c r="N24" s="15">
        <f>SUM(E3,E13,G26)</f>
        <v>0</v>
      </c>
      <c r="O24" s="15" t="s">
        <v>17</v>
      </c>
      <c r="P24" s="15">
        <f>SUM(G3,G13,E26)</f>
        <v>0</v>
      </c>
      <c r="Q24" s="15">
        <f>N24-P24</f>
        <v>0</v>
      </c>
      <c r="R24" s="23"/>
      <c r="S24" s="11">
        <f>IF(OR(E3="",G3=""),0,1)</f>
        <v>0</v>
      </c>
      <c r="T24" s="11">
        <f>IF(OR(E13="",G13=""),0,1)</f>
        <v>0</v>
      </c>
      <c r="U24" s="11">
        <f>IF(OR(E26="",G26=""),0,1)</f>
        <v>0</v>
      </c>
      <c r="W24" s="24"/>
    </row>
    <row r="25" spans="1:23" ht="12.75">
      <c r="A25" s="18"/>
      <c r="B25" s="18" t="str">
        <f>Spielplan2!$F31</f>
        <v>M26</v>
      </c>
      <c r="C25" s="19" t="s">
        <v>16</v>
      </c>
      <c r="D25" s="20" t="str">
        <f>Spielplan2!$H31</f>
        <v>M28</v>
      </c>
      <c r="E25" s="15">
        <f>IF(Spielplan2!$I31="","",Spielplan2!$I31)</f>
      </c>
      <c r="F25" s="15" t="s">
        <v>17</v>
      </c>
      <c r="G25" s="15">
        <f>IF(Spielplan2!$K31="","",Spielplan2!$K31)</f>
        <v>0</v>
      </c>
      <c r="H25" s="71">
        <f t="shared" si="0"/>
      </c>
      <c r="I25" s="71">
        <f t="shared" si="1"/>
      </c>
      <c r="K25" s="69" t="str">
        <f>Vorgaben!B10</f>
        <v>M14</v>
      </c>
      <c r="L25" s="19">
        <f>SUM(S25:U25)</f>
        <v>0</v>
      </c>
      <c r="M25" s="19">
        <f>SUM(I3,H18,I23)</f>
        <v>0</v>
      </c>
      <c r="N25" s="15">
        <f>SUM(G3,E18,G23)</f>
        <v>0</v>
      </c>
      <c r="O25" s="15" t="s">
        <v>17</v>
      </c>
      <c r="P25" s="15">
        <f>SUM(E3,G18,E23)</f>
        <v>0</v>
      </c>
      <c r="Q25" s="15">
        <f>N25-P25</f>
        <v>0</v>
      </c>
      <c r="R25" s="25"/>
      <c r="S25" s="11">
        <f>IF(OR(E3="",G3=""),0,1)</f>
        <v>0</v>
      </c>
      <c r="T25" s="11">
        <f>IF(OR(E18="",G18=""),0,1)</f>
        <v>0</v>
      </c>
      <c r="U25" s="11">
        <f>IF(OR(E23="",G23=""),0,1)</f>
        <v>0</v>
      </c>
      <c r="W25" s="25"/>
    </row>
    <row r="26" spans="1:21" ht="12.75">
      <c r="A26" s="18"/>
      <c r="B26" s="18">
        <f>Spielplan2!$F37</f>
        <v>0</v>
      </c>
      <c r="C26" s="19" t="s">
        <v>16</v>
      </c>
      <c r="D26" s="20">
        <f>Spielplan2!$H37</f>
        <v>0</v>
      </c>
      <c r="E26" s="15">
        <f>IF(Spielplan2!$I37="","",Spielplan2!$I37)</f>
      </c>
      <c r="F26" s="15" t="s">
        <v>17</v>
      </c>
      <c r="G26" s="15">
        <f>IF(Spielplan2!$K37="","",Spielplan2!$K37)</f>
      </c>
      <c r="H26" s="71">
        <f t="shared" si="0"/>
      </c>
      <c r="I26" s="71">
        <f t="shared" si="1"/>
      </c>
      <c r="J26" s="26"/>
      <c r="K26" s="69" t="str">
        <f>Vorgaben!B11</f>
        <v>M15</v>
      </c>
      <c r="L26" s="19">
        <f>SUM(S26:U26)</f>
        <v>0</v>
      </c>
      <c r="M26" s="19">
        <f>SUM(I8,I13,H23)</f>
        <v>0</v>
      </c>
      <c r="N26" s="15">
        <f>SUM(G8,G13,E23)</f>
        <v>0</v>
      </c>
      <c r="O26" s="15" t="s">
        <v>17</v>
      </c>
      <c r="P26" s="15">
        <f>SUM(E8,E13,G23)</f>
        <v>0</v>
      </c>
      <c r="Q26" s="15">
        <f>N26-P26</f>
        <v>0</v>
      </c>
      <c r="S26" s="11">
        <f>IF(OR(E8="",G8=""),0,1)</f>
        <v>0</v>
      </c>
      <c r="T26" s="11">
        <f>IF(OR(E13="",G13=""),0,1)</f>
        <v>0</v>
      </c>
      <c r="U26" s="11">
        <f>IF(OR(E23="",G23=""),0,1)</f>
        <v>0</v>
      </c>
    </row>
    <row r="27" spans="1:21" ht="12.75">
      <c r="A27" s="18"/>
      <c r="B27" s="18"/>
      <c r="C27" s="19"/>
      <c r="D27" s="20"/>
      <c r="E27" s="15"/>
      <c r="F27" s="15"/>
      <c r="G27" s="15"/>
      <c r="K27" s="69" t="str">
        <f>Vorgaben!B12</f>
        <v>M16</v>
      </c>
      <c r="L27" s="19">
        <f>SUM(S27:U27)</f>
        <v>0</v>
      </c>
      <c r="M27" s="19">
        <f>SUM(H8,I18,H26)</f>
        <v>0</v>
      </c>
      <c r="N27" s="15">
        <f>SUM(E8,G18,E26)</f>
        <v>0</v>
      </c>
      <c r="O27" s="15" t="s">
        <v>17</v>
      </c>
      <c r="P27" s="15">
        <f>SUM(G8,E18,G26)</f>
        <v>0</v>
      </c>
      <c r="Q27" s="15">
        <f>N27-P27</f>
        <v>0</v>
      </c>
      <c r="S27" s="11">
        <f>IF(OR(E8="",G8=""),0,1)</f>
        <v>0</v>
      </c>
      <c r="T27" s="11">
        <f>IF(OR(E18="",G18=""),0,1)</f>
        <v>0</v>
      </c>
      <c r="U27" s="11">
        <f>IF(OR(E26="",G26=""),0,1)</f>
        <v>0</v>
      </c>
    </row>
    <row r="29" ht="12.75"/>
    <row r="30" ht="12.75"/>
    <row r="31" ht="12.75"/>
    <row r="32" ht="12.75"/>
  </sheetData>
  <sheetProtection password="E760" sheet="1" objects="1" scenarios="1"/>
  <mergeCells count="17">
    <mergeCell ref="K22:K23"/>
    <mergeCell ref="L22:L23"/>
    <mergeCell ref="M22:M23"/>
    <mergeCell ref="N22:P23"/>
    <mergeCell ref="Q22:Q23"/>
    <mergeCell ref="Q8:Q9"/>
    <mergeCell ref="K15:K16"/>
    <mergeCell ref="L15:L16"/>
    <mergeCell ref="M15:M16"/>
    <mergeCell ref="N15:P16"/>
    <mergeCell ref="Q15:Q16"/>
    <mergeCell ref="E2:G2"/>
    <mergeCell ref="N2:P2"/>
    <mergeCell ref="K8:K9"/>
    <mergeCell ref="L8:L9"/>
    <mergeCell ref="M8:M9"/>
    <mergeCell ref="N8:P9"/>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8.xml><?xml version="1.0" encoding="utf-8"?>
<worksheet xmlns="http://schemas.openxmlformats.org/spreadsheetml/2006/main" xmlns:r="http://schemas.openxmlformats.org/officeDocument/2006/relationships">
  <sheetPr codeName="Tabelle4"/>
  <dimension ref="A1:Y27"/>
  <sheetViews>
    <sheetView zoomScale="75" zoomScaleNormal="75" zoomScalePageLayoutView="0" workbookViewId="0" topLeftCell="A1">
      <selection activeCell="D3" sqref="D3"/>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3" width="8.421875" style="11" customWidth="1"/>
    <col min="24" max="16384" width="11.421875" style="13" customWidth="1"/>
  </cols>
  <sheetData>
    <row r="1" spans="22:23" ht="47.25" customHeight="1">
      <c r="V1" s="12"/>
      <c r="W1" s="12"/>
    </row>
    <row r="2" spans="1:25" ht="43.5" customHeight="1">
      <c r="A2" s="14" t="s">
        <v>41</v>
      </c>
      <c r="B2" s="15" t="s">
        <v>42</v>
      </c>
      <c r="C2" s="15"/>
      <c r="D2" s="15" t="s">
        <v>42</v>
      </c>
      <c r="E2" s="128" t="s">
        <v>13</v>
      </c>
      <c r="F2" s="128"/>
      <c r="G2" s="128"/>
      <c r="H2" s="70" t="s">
        <v>43</v>
      </c>
      <c r="I2" s="70" t="s">
        <v>44</v>
      </c>
      <c r="J2" s="16"/>
      <c r="K2" s="17" t="s">
        <v>0</v>
      </c>
      <c r="L2" s="17" t="s">
        <v>45</v>
      </c>
      <c r="M2" s="17" t="s">
        <v>1</v>
      </c>
      <c r="N2" s="129" t="s">
        <v>2</v>
      </c>
      <c r="O2" s="129"/>
      <c r="P2" s="129"/>
      <c r="Q2" s="17" t="s">
        <v>46</v>
      </c>
      <c r="R2" s="16"/>
      <c r="S2" s="11" t="s">
        <v>47</v>
      </c>
      <c r="T2" s="11" t="s">
        <v>48</v>
      </c>
      <c r="U2" s="11" t="s">
        <v>49</v>
      </c>
      <c r="V2" s="12" t="s">
        <v>50</v>
      </c>
      <c r="W2" s="12" t="s">
        <v>51</v>
      </c>
      <c r="X2" s="12" t="s">
        <v>57</v>
      </c>
      <c r="Y2" s="12" t="s">
        <v>58</v>
      </c>
    </row>
    <row r="3" spans="1:25" ht="12.75">
      <c r="A3" s="18"/>
      <c r="B3" s="18" t="str">
        <f>Spielplan!$F31</f>
        <v>M13</v>
      </c>
      <c r="C3" s="19" t="s">
        <v>16</v>
      </c>
      <c r="D3" s="20" t="str">
        <f>Spielplan!$H31</f>
        <v>M14</v>
      </c>
      <c r="E3" s="15">
        <f>IF(Spielplan!$I31="","",Spielplan!$I31)</f>
        <v>1</v>
      </c>
      <c r="F3" s="15" t="s">
        <v>17</v>
      </c>
      <c r="G3" s="15">
        <f>IF(Spielplan!$K31="","",Spielplan!$K31)</f>
        <v>0</v>
      </c>
      <c r="H3" s="71">
        <f aca="true" t="shared" si="0" ref="H3:H26">IF(OR($E3="",$G3=""),"",IF(E3&gt;G3,3,IF(E3=G3,1,0)))</f>
        <v>3</v>
      </c>
      <c r="I3" s="71">
        <f aca="true" t="shared" si="1" ref="I3:I26">IF(OR($E3="",$G3=""),"",IF(G3&gt;E3,3,IF(E3=G3,1,0)))</f>
        <v>0</v>
      </c>
      <c r="K3" s="69" t="str">
        <f>Vorgaben!A2</f>
        <v>M01</v>
      </c>
      <c r="L3" s="19">
        <f>SUM(S3:U3)</f>
        <v>3</v>
      </c>
      <c r="M3" s="19">
        <f>SUM(H4,I11,H19)</f>
        <v>9</v>
      </c>
      <c r="N3" s="15">
        <f>SUM(E4,G11,E19)</f>
        <v>6</v>
      </c>
      <c r="O3" s="15" t="s">
        <v>17</v>
      </c>
      <c r="P3" s="15">
        <f>SUM(G4,E11,G19)</f>
        <v>0</v>
      </c>
      <c r="Q3" s="15">
        <f>N3-P3</f>
        <v>6</v>
      </c>
      <c r="R3" s="21"/>
      <c r="S3" s="11">
        <f>IF(OR(E4="",G4=""),0,1)</f>
        <v>1</v>
      </c>
      <c r="T3" s="11">
        <f>IF(OR(E11="",G11=""),0,1)</f>
        <v>1</v>
      </c>
      <c r="U3" s="11">
        <f>IF(OR(E19="",G19=""),0,1)</f>
        <v>1</v>
      </c>
      <c r="V3" s="11">
        <f>SUM(L3:L7)/2</f>
        <v>3</v>
      </c>
      <c r="W3" s="11">
        <f>SUM(L10:L14)/2</f>
        <v>3</v>
      </c>
      <c r="X3" s="11">
        <f>SUM(L17:L21)/2</f>
        <v>3</v>
      </c>
      <c r="Y3" s="11">
        <f>SUM(L24:L28)/2</f>
        <v>3</v>
      </c>
    </row>
    <row r="4" spans="1:21" ht="12.75">
      <c r="A4" s="18"/>
      <c r="B4" s="18" t="str">
        <f>Spielplan!$F25</f>
        <v>M01</v>
      </c>
      <c r="C4" s="19" t="s">
        <v>16</v>
      </c>
      <c r="D4" s="20" t="str">
        <f>Spielplan!$H25</f>
        <v>M02</v>
      </c>
      <c r="E4" s="15">
        <f>IF(Spielplan!$I25="","",Spielplan!$I25)</f>
        <v>1</v>
      </c>
      <c r="F4" s="15" t="s">
        <v>17</v>
      </c>
      <c r="G4" s="15">
        <f>IF(Spielplan!$K25="","",Spielplan!$K25)</f>
        <v>0</v>
      </c>
      <c r="H4" s="71">
        <f t="shared" si="0"/>
        <v>3</v>
      </c>
      <c r="I4" s="71">
        <f t="shared" si="1"/>
        <v>0</v>
      </c>
      <c r="K4" s="69" t="str">
        <f>Vorgaben!A3</f>
        <v>M02</v>
      </c>
      <c r="L4" s="19">
        <f>SUM(S4:U4)</f>
        <v>1</v>
      </c>
      <c r="M4" s="19">
        <f>SUM(I4,H12,H20)</f>
        <v>0</v>
      </c>
      <c r="N4" s="15">
        <f>SUM(G4,E12,E20)</f>
        <v>0</v>
      </c>
      <c r="O4" s="15" t="s">
        <v>17</v>
      </c>
      <c r="P4" s="15">
        <f>SUM(E4,G12,G20)</f>
        <v>1</v>
      </c>
      <c r="Q4" s="15">
        <f>N4-P4</f>
        <v>-1</v>
      </c>
      <c r="R4" s="21"/>
      <c r="S4" s="11">
        <f>IF(OR(E4="",G4=""),0,1)</f>
        <v>1</v>
      </c>
      <c r="T4" s="11">
        <f>IF(OR(E12="",G12=""),0,1)</f>
        <v>0</v>
      </c>
      <c r="U4" s="11">
        <f>IF(OR(E20="",G20=""),0,1)</f>
        <v>0</v>
      </c>
    </row>
    <row r="5" spans="1:21" ht="12.75">
      <c r="A5" s="18"/>
      <c r="B5" s="18" t="str">
        <f>Spielplan!$F26</f>
        <v>M03</v>
      </c>
      <c r="C5" s="19" t="s">
        <v>16</v>
      </c>
      <c r="D5" s="20" t="str">
        <f>Spielplan!$H26</f>
        <v>M04</v>
      </c>
      <c r="E5" s="15">
        <f>IF(Spielplan!$I26="","",Spielplan!$I26)</f>
      </c>
      <c r="F5" s="15" t="s">
        <v>17</v>
      </c>
      <c r="G5" s="15">
        <f>IF(Spielplan!$K26="","",Spielplan!$K26)</f>
      </c>
      <c r="H5" s="71">
        <f t="shared" si="0"/>
      </c>
      <c r="I5" s="71">
        <f t="shared" si="1"/>
      </c>
      <c r="K5" s="69" t="str">
        <f>Vorgaben!A4</f>
        <v>M03</v>
      </c>
      <c r="L5" s="19">
        <f>SUM(S5:U5)</f>
        <v>1</v>
      </c>
      <c r="M5" s="19">
        <f>SUM(H5,I12,I19)</f>
        <v>0</v>
      </c>
      <c r="N5" s="15">
        <f>SUM(E5,G12,G19)</f>
        <v>0</v>
      </c>
      <c r="O5" s="15" t="s">
        <v>17</v>
      </c>
      <c r="P5" s="15">
        <f>SUM(G5,E12,E19)</f>
        <v>2</v>
      </c>
      <c r="Q5" s="15">
        <f>N5-P5</f>
        <v>-2</v>
      </c>
      <c r="R5" s="21"/>
      <c r="S5" s="11">
        <f>IF(OR(E5="",G5=""),0,1)</f>
        <v>0</v>
      </c>
      <c r="T5" s="11">
        <f>IF(OR(E12="",G12=""),0,1)</f>
        <v>0</v>
      </c>
      <c r="U5" s="11">
        <f>IF(OR(E19="",G19=""),0,1)</f>
        <v>1</v>
      </c>
    </row>
    <row r="6" spans="1:21" ht="12.75">
      <c r="A6" s="18"/>
      <c r="B6" s="18" t="str">
        <f>Spielplan!$F27</f>
        <v>M05</v>
      </c>
      <c r="C6" s="19" t="s">
        <v>16</v>
      </c>
      <c r="D6" s="20" t="str">
        <f>Spielplan!$H27</f>
        <v>M06</v>
      </c>
      <c r="E6" s="15">
        <f>IF(Spielplan!$I27="","",Spielplan!$I27)</f>
        <v>1</v>
      </c>
      <c r="F6" s="15" t="s">
        <v>17</v>
      </c>
      <c r="G6" s="15">
        <f>IF(Spielplan!$K27="","",Spielplan!$K27)</f>
        <v>0</v>
      </c>
      <c r="H6" s="71">
        <f t="shared" si="0"/>
        <v>3</v>
      </c>
      <c r="I6" s="71">
        <f t="shared" si="1"/>
        <v>0</v>
      </c>
      <c r="K6" s="69" t="str">
        <f>Vorgaben!A5</f>
        <v>M04</v>
      </c>
      <c r="L6" s="19">
        <f>SUM(S6:U6)</f>
        <v>1</v>
      </c>
      <c r="M6" s="19">
        <f>SUM(I5,H11,I20)</f>
        <v>0</v>
      </c>
      <c r="N6" s="15">
        <f>SUM(G5,E11,G20)</f>
        <v>0</v>
      </c>
      <c r="O6" s="15" t="s">
        <v>17</v>
      </c>
      <c r="P6" s="15">
        <f>SUM(E5,G11,E20)</f>
        <v>3</v>
      </c>
      <c r="Q6" s="15">
        <f>N6-P6</f>
        <v>-3</v>
      </c>
      <c r="R6" s="21"/>
      <c r="S6" s="11">
        <f>IF(OR(E5="",G5=""),0,1)</f>
        <v>0</v>
      </c>
      <c r="T6" s="11">
        <f>IF(OR(E11="",G11=""),0,1)</f>
        <v>1</v>
      </c>
      <c r="U6" s="11">
        <f>IF(OR(E20="",G20=""),0,1)</f>
        <v>0</v>
      </c>
    </row>
    <row r="7" spans="1:18" ht="12.75">
      <c r="A7" s="18"/>
      <c r="B7" s="18" t="str">
        <f>Spielplan!$F28</f>
        <v>M07</v>
      </c>
      <c r="C7" s="19" t="s">
        <v>16</v>
      </c>
      <c r="D7" s="20" t="str">
        <f>Spielplan!$H28</f>
        <v>M08</v>
      </c>
      <c r="E7" s="15">
        <f>IF(Spielplan!$I28="","",Spielplan!$I28)</f>
      </c>
      <c r="F7" s="15" t="s">
        <v>17</v>
      </c>
      <c r="G7" s="15">
        <f>IF(Spielplan!$K28="","",Spielplan!$K28)</f>
      </c>
      <c r="H7" s="71">
        <f t="shared" si="0"/>
      </c>
      <c r="I7" s="71">
        <f t="shared" si="1"/>
      </c>
      <c r="K7" s="13"/>
      <c r="L7" s="19"/>
      <c r="M7" s="19"/>
      <c r="N7" s="15"/>
      <c r="O7" s="15"/>
      <c r="P7" s="15"/>
      <c r="Q7" s="15"/>
      <c r="R7" s="21"/>
    </row>
    <row r="8" spans="1:23" ht="12.75">
      <c r="A8" s="18"/>
      <c r="B8" s="18" t="str">
        <f>Spielplan!$F32</f>
        <v>M16</v>
      </c>
      <c r="C8" s="19" t="s">
        <v>16</v>
      </c>
      <c r="D8" s="20" t="str">
        <f>Spielplan!$H32</f>
        <v>M15</v>
      </c>
      <c r="E8" s="15">
        <f>IF(Spielplan!$I32="","",Spielplan!$I32)</f>
      </c>
      <c r="F8" s="15" t="s">
        <v>17</v>
      </c>
      <c r="G8" s="15">
        <f>IF(Spielplan!$K32="","",Spielplan!$K32)</f>
      </c>
      <c r="H8" s="71">
        <f t="shared" si="0"/>
      </c>
      <c r="I8" s="71">
        <f t="shared" si="1"/>
      </c>
      <c r="K8" s="128" t="s">
        <v>6</v>
      </c>
      <c r="L8" s="128" t="s">
        <v>45</v>
      </c>
      <c r="M8" s="128" t="s">
        <v>1</v>
      </c>
      <c r="N8" s="128" t="s">
        <v>2</v>
      </c>
      <c r="O8" s="128"/>
      <c r="P8" s="128"/>
      <c r="Q8" s="128" t="s">
        <v>46</v>
      </c>
      <c r="V8" s="22"/>
      <c r="W8" s="22"/>
    </row>
    <row r="9" spans="1:23" ht="12.75">
      <c r="A9" s="18"/>
      <c r="B9" s="18" t="str">
        <f>Spielplan!$F29</f>
        <v>M09</v>
      </c>
      <c r="C9" s="19" t="s">
        <v>16</v>
      </c>
      <c r="D9" s="20" t="str">
        <f>Spielplan!$H29</f>
        <v>M10</v>
      </c>
      <c r="E9" s="15">
        <f>IF(Spielplan!$I29="","",Spielplan!$I29)</f>
        <v>1</v>
      </c>
      <c r="F9" s="15" t="s">
        <v>17</v>
      </c>
      <c r="G9" s="15">
        <f>IF(Spielplan!$K29="","",Spielplan!$K29)</f>
        <v>0</v>
      </c>
      <c r="H9" s="71">
        <f t="shared" si="0"/>
        <v>3</v>
      </c>
      <c r="I9" s="71">
        <f t="shared" si="1"/>
        <v>0</v>
      </c>
      <c r="K9" s="128"/>
      <c r="L9" s="128"/>
      <c r="M9" s="128"/>
      <c r="N9" s="128"/>
      <c r="O9" s="128"/>
      <c r="P9" s="128"/>
      <c r="Q9" s="128"/>
      <c r="V9" s="22"/>
      <c r="W9" s="22"/>
    </row>
    <row r="10" spans="1:23" ht="12.75">
      <c r="A10" s="18"/>
      <c r="B10" s="18" t="str">
        <f>Spielplan!$F30</f>
        <v>M11</v>
      </c>
      <c r="C10" s="19" t="s">
        <v>16</v>
      </c>
      <c r="D10" s="20" t="str">
        <f>Spielplan!$H30</f>
        <v>M12</v>
      </c>
      <c r="E10" s="15">
        <f>IF(Spielplan!$I30="","",Spielplan!$I30)</f>
      </c>
      <c r="F10" s="15" t="s">
        <v>17</v>
      </c>
      <c r="G10" s="15">
        <f>IF(Spielplan!$K30="","",Spielplan!$K30)</f>
      </c>
      <c r="H10" s="71">
        <f t="shared" si="0"/>
      </c>
      <c r="I10" s="71">
        <f t="shared" si="1"/>
      </c>
      <c r="K10" s="69" t="str">
        <f>Vorgaben!A9</f>
        <v>M05</v>
      </c>
      <c r="L10" s="19">
        <f>SUM(S10:U10)</f>
        <v>3</v>
      </c>
      <c r="M10" s="19">
        <f>SUM(H6,I14,H21)</f>
        <v>9</v>
      </c>
      <c r="N10" s="15">
        <f>SUM(E6,G14,E21)</f>
        <v>6</v>
      </c>
      <c r="O10" s="15" t="s">
        <v>17</v>
      </c>
      <c r="P10" s="15">
        <f>SUM(G6,E14,G21)</f>
        <v>0</v>
      </c>
      <c r="Q10" s="15">
        <f>N10-P10</f>
        <v>6</v>
      </c>
      <c r="R10" s="23"/>
      <c r="S10" s="11">
        <f>IF(OR(E6="",G6=""),0,1)</f>
        <v>1</v>
      </c>
      <c r="T10" s="11">
        <f>IF(OR(E14="",G14=""),0,1)</f>
        <v>1</v>
      </c>
      <c r="U10" s="11">
        <f>IF(OR(E21="",G21=""),0,1)</f>
        <v>1</v>
      </c>
      <c r="V10" s="24"/>
      <c r="W10" s="24"/>
    </row>
    <row r="11" spans="1:23" ht="12.75">
      <c r="A11" s="18"/>
      <c r="B11" s="18" t="str">
        <f>Spielplan!$F39</f>
        <v>M04</v>
      </c>
      <c r="C11" s="19" t="s">
        <v>16</v>
      </c>
      <c r="D11" s="20" t="str">
        <f>Spielplan!$H39</f>
        <v>M01</v>
      </c>
      <c r="E11" s="15">
        <f>IF(Spielplan!$I39="","",Spielplan!$I39)</f>
        <v>0</v>
      </c>
      <c r="F11" s="15" t="s">
        <v>17</v>
      </c>
      <c r="G11" s="15">
        <f>IF(Spielplan!$K39="","",Spielplan!$K39)</f>
        <v>3</v>
      </c>
      <c r="H11" s="71">
        <f t="shared" si="0"/>
        <v>0</v>
      </c>
      <c r="I11" s="71">
        <f t="shared" si="1"/>
        <v>3</v>
      </c>
      <c r="J11" s="25"/>
      <c r="K11" s="69" t="str">
        <f>Vorgaben!A10</f>
        <v>M06</v>
      </c>
      <c r="L11" s="19">
        <f>SUM(S11:U11)</f>
        <v>1</v>
      </c>
      <c r="M11" s="19">
        <f>SUM(I6,H15,H22)</f>
        <v>0</v>
      </c>
      <c r="N11" s="15">
        <f>SUM(G6,E15,E22)</f>
        <v>0</v>
      </c>
      <c r="O11" s="15" t="s">
        <v>17</v>
      </c>
      <c r="P11" s="15">
        <f>SUM(E6,G15,G22)</f>
        <v>1</v>
      </c>
      <c r="Q11" s="15">
        <f>N11-P11</f>
        <v>-1</v>
      </c>
      <c r="R11" s="25"/>
      <c r="S11" s="11">
        <f>IF(OR(E6="",G6=""),0,1)</f>
        <v>1</v>
      </c>
      <c r="T11" s="11">
        <f>IF(OR(E15="",G15=""),0,1)</f>
        <v>0</v>
      </c>
      <c r="U11" s="11">
        <f>IF(OR(E22="",G22=""),0,1)</f>
        <v>0</v>
      </c>
      <c r="V11" s="25"/>
      <c r="W11" s="25"/>
    </row>
    <row r="12" spans="1:21" ht="12.75">
      <c r="A12" s="18"/>
      <c r="B12" s="18" t="str">
        <f>Spielplan!$F40</f>
        <v>M02</v>
      </c>
      <c r="C12" s="19" t="s">
        <v>16</v>
      </c>
      <c r="D12" s="20" t="str">
        <f>Spielplan!$H40</f>
        <v>M03</v>
      </c>
      <c r="E12" s="15">
        <f>IF(Spielplan!$I40="","",Spielplan!$I40)</f>
      </c>
      <c r="F12" s="15" t="s">
        <v>17</v>
      </c>
      <c r="G12" s="15">
        <f>IF(Spielplan!$K40="","",Spielplan!$K40)</f>
      </c>
      <c r="H12" s="71">
        <f t="shared" si="0"/>
      </c>
      <c r="I12" s="71">
        <f t="shared" si="1"/>
      </c>
      <c r="K12" s="69" t="str">
        <f>Vorgaben!A11</f>
        <v>M07</v>
      </c>
      <c r="L12" s="19">
        <f>SUM(S12:U12)</f>
        <v>1</v>
      </c>
      <c r="M12" s="19">
        <f>SUM(H7,I15,I21)</f>
        <v>0</v>
      </c>
      <c r="N12" s="15">
        <f>SUM(E7,G15,G21)</f>
        <v>0</v>
      </c>
      <c r="O12" s="15" t="s">
        <v>17</v>
      </c>
      <c r="P12" s="15">
        <f>SUM(G7,E15,E21)</f>
        <v>2</v>
      </c>
      <c r="Q12" s="15">
        <f>N12-P12</f>
        <v>-2</v>
      </c>
      <c r="S12" s="11">
        <f>IF(OR(E7="",G7=""),0,1)</f>
        <v>0</v>
      </c>
      <c r="T12" s="11">
        <f>IF(OR(E15="",G15=""),0,1)</f>
        <v>0</v>
      </c>
      <c r="U12" s="11">
        <f>IF(OR(E21="",G21=""),0,1)</f>
        <v>1</v>
      </c>
    </row>
    <row r="13" spans="1:21" ht="12.75">
      <c r="A13" s="18"/>
      <c r="B13" s="18" t="str">
        <f>Spielplan!$F45</f>
        <v>M13</v>
      </c>
      <c r="C13" s="19" t="s">
        <v>16</v>
      </c>
      <c r="D13" s="20" t="str">
        <f>Spielplan!$H45</f>
        <v>M15</v>
      </c>
      <c r="E13" s="15">
        <f>IF(Spielplan!$I45="","",Spielplan!$I45)</f>
        <v>2</v>
      </c>
      <c r="F13" s="15" t="s">
        <v>17</v>
      </c>
      <c r="G13" s="15">
        <f>IF(Spielplan!$K45="","",Spielplan!$K45)</f>
        <v>0</v>
      </c>
      <c r="H13" s="71">
        <f t="shared" si="0"/>
        <v>3</v>
      </c>
      <c r="I13" s="71">
        <f t="shared" si="1"/>
        <v>0</v>
      </c>
      <c r="K13" s="69" t="str">
        <f>Vorgaben!A12</f>
        <v>M08</v>
      </c>
      <c r="L13" s="19">
        <f>SUM(S13:U13)</f>
        <v>1</v>
      </c>
      <c r="M13" s="19">
        <f>SUM(I7,H14,I22)</f>
        <v>0</v>
      </c>
      <c r="N13" s="15">
        <f>SUM(G7,E14,G22)</f>
        <v>0</v>
      </c>
      <c r="O13" s="15" t="s">
        <v>17</v>
      </c>
      <c r="P13" s="15">
        <f>SUM(E7,G14,E22)</f>
        <v>3</v>
      </c>
      <c r="Q13" s="15">
        <f>N13-P13</f>
        <v>-3</v>
      </c>
      <c r="S13" s="11">
        <f>IF(OR(E7="",G7=""),0,1)</f>
        <v>0</v>
      </c>
      <c r="T13" s="11">
        <f>IF(OR(E14="",G14=""),0,1)</f>
        <v>1</v>
      </c>
      <c r="U13" s="11">
        <f>IF(OR(E22="",G22=""),0,1)</f>
        <v>0</v>
      </c>
    </row>
    <row r="14" spans="1:17" ht="15.75" customHeight="1">
      <c r="A14" s="18"/>
      <c r="B14" s="18" t="str">
        <f>Spielplan!$F41</f>
        <v>M08</v>
      </c>
      <c r="C14" s="19" t="s">
        <v>16</v>
      </c>
      <c r="D14" s="20" t="str">
        <f>Spielplan!$H41</f>
        <v>M05</v>
      </c>
      <c r="E14" s="15">
        <f>IF(Spielplan!$I41="","",Spielplan!$I41)</f>
        <v>0</v>
      </c>
      <c r="F14" s="15" t="s">
        <v>17</v>
      </c>
      <c r="G14" s="15">
        <f>IF(Spielplan!$K41="","",Spielplan!$K41)</f>
        <v>3</v>
      </c>
      <c r="H14" s="71">
        <f t="shared" si="0"/>
        <v>0</v>
      </c>
      <c r="I14" s="71">
        <f t="shared" si="1"/>
        <v>3</v>
      </c>
      <c r="K14" s="13"/>
      <c r="L14" s="19"/>
      <c r="M14" s="19"/>
      <c r="N14" s="15"/>
      <c r="O14" s="15"/>
      <c r="P14" s="15"/>
      <c r="Q14" s="15"/>
    </row>
    <row r="15" spans="1:23" ht="12.75" customHeight="1">
      <c r="A15" s="18"/>
      <c r="B15" s="18" t="str">
        <f>Spielplan!$F42</f>
        <v>M06</v>
      </c>
      <c r="C15" s="19" t="s">
        <v>16</v>
      </c>
      <c r="D15" s="20" t="str">
        <f>Spielplan!$H42</f>
        <v>M07</v>
      </c>
      <c r="E15" s="15">
        <f>IF(Spielplan!$I42="","",Spielplan!$I42)</f>
      </c>
      <c r="F15" s="15" t="s">
        <v>17</v>
      </c>
      <c r="G15" s="15">
        <f>IF(Spielplan!$K42="","",Spielplan!$K42)</f>
      </c>
      <c r="H15" s="71">
        <f t="shared" si="0"/>
      </c>
      <c r="I15" s="71">
        <f t="shared" si="1"/>
      </c>
      <c r="K15" s="128" t="s">
        <v>3</v>
      </c>
      <c r="L15" s="128" t="s">
        <v>45</v>
      </c>
      <c r="M15" s="128" t="s">
        <v>1</v>
      </c>
      <c r="N15" s="128" t="s">
        <v>2</v>
      </c>
      <c r="O15" s="128"/>
      <c r="P15" s="128"/>
      <c r="Q15" s="128" t="s">
        <v>46</v>
      </c>
      <c r="V15" s="22"/>
      <c r="W15" s="22"/>
    </row>
    <row r="16" spans="1:23" ht="12.75" customHeight="1">
      <c r="A16" s="18"/>
      <c r="B16" s="18" t="str">
        <f>Spielplan!$F43</f>
        <v>M12</v>
      </c>
      <c r="C16" s="19" t="s">
        <v>16</v>
      </c>
      <c r="D16" s="20" t="str">
        <f>Spielplan!$H43</f>
        <v>M09</v>
      </c>
      <c r="E16" s="15">
        <f>IF(Spielplan!$I43="","",Spielplan!$I43)</f>
        <v>0</v>
      </c>
      <c r="F16" s="15" t="s">
        <v>17</v>
      </c>
      <c r="G16" s="15">
        <f>IF(Spielplan!$K43="","",Spielplan!$K43)</f>
        <v>3</v>
      </c>
      <c r="H16" s="71">
        <f t="shared" si="0"/>
        <v>0</v>
      </c>
      <c r="I16" s="71">
        <f t="shared" si="1"/>
        <v>3</v>
      </c>
      <c r="K16" s="128"/>
      <c r="L16" s="128"/>
      <c r="M16" s="128"/>
      <c r="N16" s="128"/>
      <c r="O16" s="128"/>
      <c r="P16" s="128"/>
      <c r="Q16" s="128"/>
      <c r="V16" s="22"/>
      <c r="W16" s="22"/>
    </row>
    <row r="17" spans="1:23" ht="15.75" customHeight="1">
      <c r="A17" s="18"/>
      <c r="B17" s="18" t="str">
        <f>Spielplan!$F44</f>
        <v>M10</v>
      </c>
      <c r="C17" s="19" t="s">
        <v>16</v>
      </c>
      <c r="D17" s="20" t="str">
        <f>Spielplan!$H44</f>
        <v>M11</v>
      </c>
      <c r="E17" s="15">
        <f>IF(Spielplan!$I44="","",Spielplan!$I44)</f>
      </c>
      <c r="F17" s="15" t="s">
        <v>17</v>
      </c>
      <c r="G17" s="15">
        <f>IF(Spielplan!$K44="","",Spielplan!$K44)</f>
      </c>
      <c r="H17" s="71">
        <f t="shared" si="0"/>
      </c>
      <c r="I17" s="71">
        <f t="shared" si="1"/>
      </c>
      <c r="K17" s="3" t="str">
        <f>Vorgaben!B2</f>
        <v>M09</v>
      </c>
      <c r="L17" s="19">
        <f>SUM(S17:U17)</f>
        <v>3</v>
      </c>
      <c r="M17" s="19">
        <f>SUM(H9,I16,H24)</f>
        <v>9</v>
      </c>
      <c r="N17" s="15">
        <f>SUM(E9,G16,E24)</f>
        <v>6</v>
      </c>
      <c r="O17" s="15" t="s">
        <v>17</v>
      </c>
      <c r="P17" s="15">
        <f>SUM(G9,E16,G24)</f>
        <v>0</v>
      </c>
      <c r="Q17" s="15">
        <f>N17-P17</f>
        <v>6</v>
      </c>
      <c r="R17" s="23"/>
      <c r="S17" s="11">
        <f>IF(OR(E9="",G9=""),0,1)</f>
        <v>1</v>
      </c>
      <c r="T17" s="11">
        <f>IF(OR(E16="",G16=""),0,1)</f>
        <v>1</v>
      </c>
      <c r="U17" s="11">
        <f>IF(OR(E24="",G24=""),0,1)</f>
        <v>1</v>
      </c>
      <c r="V17" s="24"/>
      <c r="W17" s="24"/>
    </row>
    <row r="18" spans="1:23" ht="12.75">
      <c r="A18" s="18"/>
      <c r="B18" s="18" t="str">
        <f>Spielplan!$F46</f>
        <v>M14</v>
      </c>
      <c r="C18" s="19" t="s">
        <v>16</v>
      </c>
      <c r="D18" s="20" t="str">
        <f>Spielplan!$H46</f>
        <v>M16</v>
      </c>
      <c r="E18" s="15">
        <f>IF(Spielplan!$I46="","",Spielplan!$I46)</f>
      </c>
      <c r="F18" s="15" t="s">
        <v>17</v>
      </c>
      <c r="G18" s="15">
        <f>IF(Spielplan!$K46="","",Spielplan!$K46)</f>
      </c>
      <c r="H18" s="71">
        <f t="shared" si="0"/>
      </c>
      <c r="I18" s="71">
        <f t="shared" si="1"/>
      </c>
      <c r="K18" s="69" t="str">
        <f>Vorgaben!B3</f>
        <v>M10</v>
      </c>
      <c r="L18" s="19">
        <f>SUM(S18:U18)</f>
        <v>1</v>
      </c>
      <c r="M18" s="19">
        <f>SUM(I9,H17,H25)</f>
        <v>0</v>
      </c>
      <c r="N18" s="15">
        <f>SUM(G9,E17,E25)</f>
        <v>0</v>
      </c>
      <c r="O18" s="15" t="s">
        <v>17</v>
      </c>
      <c r="P18" s="15">
        <f>SUM(E9,G17,G25)</f>
        <v>1</v>
      </c>
      <c r="Q18" s="15">
        <f>N18-P18</f>
        <v>-1</v>
      </c>
      <c r="R18" s="25"/>
      <c r="S18" s="11">
        <f>IF(OR(E9="",G9=""),0,1)</f>
        <v>1</v>
      </c>
      <c r="T18" s="11">
        <f>IF(OR(E17="",G17=""),0,1)</f>
        <v>0</v>
      </c>
      <c r="U18" s="11">
        <f>IF(OR(E25="",G25=""),0,1)</f>
        <v>0</v>
      </c>
      <c r="V18" s="25"/>
      <c r="W18" s="25"/>
    </row>
    <row r="19" spans="1:21" ht="12.75">
      <c r="A19" s="18"/>
      <c r="B19" s="18" t="str">
        <f>Spielplan!$F53</f>
        <v>M01</v>
      </c>
      <c r="C19" s="19" t="s">
        <v>16</v>
      </c>
      <c r="D19" s="20" t="str">
        <f>Spielplan!$H53</f>
        <v>M03</v>
      </c>
      <c r="E19" s="15">
        <f>IF(Spielplan!$I53="","",Spielplan!$I53)</f>
        <v>2</v>
      </c>
      <c r="F19" s="15" t="s">
        <v>17</v>
      </c>
      <c r="G19" s="15">
        <f>IF(Spielplan!$K53="","",Spielplan!$K53)</f>
        <v>0</v>
      </c>
      <c r="H19" s="71">
        <f t="shared" si="0"/>
        <v>3</v>
      </c>
      <c r="I19" s="71">
        <f t="shared" si="1"/>
        <v>0</v>
      </c>
      <c r="K19" s="69" t="str">
        <f>Vorgaben!B4</f>
        <v>M11</v>
      </c>
      <c r="L19" s="19">
        <f>SUM(S19:U19)</f>
        <v>1</v>
      </c>
      <c r="M19" s="19">
        <f>SUM(H10,I17,I24)</f>
        <v>0</v>
      </c>
      <c r="N19" s="15">
        <f>SUM(E10,G17,G24)</f>
        <v>0</v>
      </c>
      <c r="O19" s="15" t="s">
        <v>17</v>
      </c>
      <c r="P19" s="15">
        <f>SUM(G10,E17,E24)</f>
        <v>2</v>
      </c>
      <c r="Q19" s="15">
        <f>N19-P19</f>
        <v>-2</v>
      </c>
      <c r="S19" s="11">
        <f>IF(OR(E10="",G10=""),0,1)</f>
        <v>0</v>
      </c>
      <c r="T19" s="11">
        <f>IF(OR(E17="",G17=""),0,1)</f>
        <v>0</v>
      </c>
      <c r="U19" s="11">
        <f>IF(OR(E24="",G24=""),0,1)</f>
        <v>1</v>
      </c>
    </row>
    <row r="20" spans="1:21" ht="12.75">
      <c r="A20" s="18"/>
      <c r="B20" s="18" t="str">
        <f>Spielplan!$F54</f>
        <v>M02</v>
      </c>
      <c r="C20" s="19" t="s">
        <v>16</v>
      </c>
      <c r="D20" s="20" t="str">
        <f>Spielplan!$H54</f>
        <v>M04</v>
      </c>
      <c r="E20" s="15">
        <f>IF(Spielplan!$I54="","",Spielplan!$I54)</f>
      </c>
      <c r="F20" s="15" t="s">
        <v>17</v>
      </c>
      <c r="G20" s="15">
        <f>IF(Spielplan!$K54="","",Spielplan!$K54)</f>
      </c>
      <c r="H20" s="71">
        <f t="shared" si="0"/>
      </c>
      <c r="I20" s="71">
        <f>IF(OR($E20="",$G20=""),"",IF(G20&gt;E20,3,IF(E20=G20,1,0)))</f>
      </c>
      <c r="K20" s="69" t="str">
        <f>Vorgaben!B5</f>
        <v>M12</v>
      </c>
      <c r="L20" s="19">
        <f>SUM(S20:U20)</f>
        <v>1</v>
      </c>
      <c r="M20" s="19">
        <f>SUM(I10,H16,I25)</f>
        <v>0</v>
      </c>
      <c r="N20" s="15">
        <f>SUM(G10,E16,G25)</f>
        <v>0</v>
      </c>
      <c r="O20" s="15" t="s">
        <v>17</v>
      </c>
      <c r="P20" s="15">
        <f>SUM(E10,G16,E25)</f>
        <v>3</v>
      </c>
      <c r="Q20" s="15">
        <f>N20-P20</f>
        <v>-3</v>
      </c>
      <c r="S20" s="11">
        <f>IF(OR(E10="",G10=""),0,1)</f>
        <v>0</v>
      </c>
      <c r="T20" s="11">
        <f>IF(OR(E16="",G16=""),0,1)</f>
        <v>1</v>
      </c>
      <c r="U20" s="11">
        <f>IF(OR(E25="",G25=""),0,1)</f>
        <v>0</v>
      </c>
    </row>
    <row r="21" spans="1:17" ht="12.75">
      <c r="A21" s="18"/>
      <c r="B21" s="18" t="str">
        <f>Spielplan!$F55</f>
        <v>M05</v>
      </c>
      <c r="C21" s="19" t="s">
        <v>16</v>
      </c>
      <c r="D21" s="20" t="str">
        <f>Spielplan!$H55</f>
        <v>M07</v>
      </c>
      <c r="E21" s="15">
        <f>IF(Spielplan!$I55="","",Spielplan!$I55)</f>
        <v>2</v>
      </c>
      <c r="F21" s="15" t="s">
        <v>17</v>
      </c>
      <c r="G21" s="15">
        <f>IF(Spielplan!$K55="","",Spielplan!$K55)</f>
        <v>0</v>
      </c>
      <c r="H21" s="71">
        <f t="shared" si="0"/>
        <v>3</v>
      </c>
      <c r="I21" s="71">
        <f t="shared" si="1"/>
        <v>0</v>
      </c>
      <c r="K21" s="13"/>
      <c r="L21" s="19"/>
      <c r="M21" s="19"/>
      <c r="N21" s="15"/>
      <c r="O21" s="15"/>
      <c r="P21" s="15"/>
      <c r="Q21" s="15"/>
    </row>
    <row r="22" spans="1:23" ht="12.75">
      <c r="A22" s="18"/>
      <c r="B22" s="18" t="str">
        <f>Spielplan!$F56</f>
        <v>M06</v>
      </c>
      <c r="C22" s="19" t="s">
        <v>16</v>
      </c>
      <c r="D22" s="20" t="str">
        <f>Spielplan!$H56</f>
        <v>M08</v>
      </c>
      <c r="E22" s="15">
        <f>IF(Spielplan!$I56="","",Spielplan!$I56)</f>
      </c>
      <c r="F22" s="15" t="s">
        <v>17</v>
      </c>
      <c r="G22" s="15">
        <f>IF(Spielplan!$K56="","",Spielplan!$K56)</f>
      </c>
      <c r="H22" s="71">
        <f t="shared" si="0"/>
      </c>
      <c r="I22" s="71">
        <f t="shared" si="1"/>
      </c>
      <c r="K22" s="128" t="s">
        <v>7</v>
      </c>
      <c r="L22" s="128" t="s">
        <v>45</v>
      </c>
      <c r="M22" s="128" t="s">
        <v>1</v>
      </c>
      <c r="N22" s="128" t="s">
        <v>2</v>
      </c>
      <c r="O22" s="128"/>
      <c r="P22" s="128"/>
      <c r="Q22" s="128" t="s">
        <v>46</v>
      </c>
      <c r="V22" s="22"/>
      <c r="W22" s="22"/>
    </row>
    <row r="23" spans="1:23" ht="12.75">
      <c r="A23" s="18"/>
      <c r="B23" s="18" t="str">
        <f>Spielplan!$F59</f>
        <v>M15</v>
      </c>
      <c r="C23" s="19" t="s">
        <v>16</v>
      </c>
      <c r="D23" s="20" t="str">
        <f>Spielplan!$H59</f>
        <v>M14</v>
      </c>
      <c r="E23" s="15">
        <f>IF(Spielplan!$I59="","",Spielplan!$I59)</f>
      </c>
      <c r="F23" s="15" t="s">
        <v>17</v>
      </c>
      <c r="G23" s="15">
        <f>IF(Spielplan!$K59="","",Spielplan!$K59)</f>
      </c>
      <c r="H23" s="71">
        <f t="shared" si="0"/>
      </c>
      <c r="I23" s="71">
        <f t="shared" si="1"/>
      </c>
      <c r="K23" s="128"/>
      <c r="L23" s="128"/>
      <c r="M23" s="128"/>
      <c r="N23" s="128"/>
      <c r="O23" s="128"/>
      <c r="P23" s="128"/>
      <c r="Q23" s="128"/>
      <c r="V23" s="22"/>
      <c r="W23" s="22"/>
    </row>
    <row r="24" spans="1:23" ht="12.75">
      <c r="A24" s="18"/>
      <c r="B24" s="18" t="str">
        <f>Spielplan!$F57</f>
        <v>M09</v>
      </c>
      <c r="C24" s="19" t="s">
        <v>16</v>
      </c>
      <c r="D24" s="20" t="str">
        <f>Spielplan!$H57</f>
        <v>M11</v>
      </c>
      <c r="E24" s="15">
        <f>IF(Spielplan!$I57="","",Spielplan!$I57)</f>
        <v>2</v>
      </c>
      <c r="F24" s="15" t="s">
        <v>17</v>
      </c>
      <c r="G24" s="15">
        <f>IF(Spielplan!$K57="","",Spielplan!$K57)</f>
        <v>0</v>
      </c>
      <c r="H24" s="71">
        <f t="shared" si="0"/>
        <v>3</v>
      </c>
      <c r="I24" s="71">
        <f t="shared" si="1"/>
        <v>0</v>
      </c>
      <c r="K24" s="69" t="str">
        <f>Vorgaben!B9</f>
        <v>M13</v>
      </c>
      <c r="L24" s="19">
        <f>SUM(S24:U24)</f>
        <v>3</v>
      </c>
      <c r="M24" s="19">
        <f>SUM(H3,H13,I26)</f>
        <v>9</v>
      </c>
      <c r="N24" s="15">
        <f>SUM(E3,E13,G26)</f>
        <v>6</v>
      </c>
      <c r="O24" s="15" t="s">
        <v>17</v>
      </c>
      <c r="P24" s="15">
        <f>SUM(G3,G13,E26)</f>
        <v>0</v>
      </c>
      <c r="Q24" s="15">
        <f>N24-P24</f>
        <v>6</v>
      </c>
      <c r="R24" s="23"/>
      <c r="S24" s="11">
        <f>IF(OR(E3="",G3=""),0,1)</f>
        <v>1</v>
      </c>
      <c r="T24" s="11">
        <f>IF(OR(E13="",G13=""),0,1)</f>
        <v>1</v>
      </c>
      <c r="U24" s="11">
        <f>IF(OR(E26="",G26=""),0,1)</f>
        <v>1</v>
      </c>
      <c r="W24" s="24"/>
    </row>
    <row r="25" spans="1:23" ht="12.75">
      <c r="A25" s="18"/>
      <c r="B25" s="18" t="str">
        <f>Spielplan!$F58</f>
        <v>M10</v>
      </c>
      <c r="C25" s="19" t="s">
        <v>16</v>
      </c>
      <c r="D25" s="20" t="str">
        <f>Spielplan!$H58</f>
        <v>M12</v>
      </c>
      <c r="E25" s="15">
        <f>IF(Spielplan!$I58="","",Spielplan!$I58)</f>
      </c>
      <c r="F25" s="15" t="s">
        <v>17</v>
      </c>
      <c r="G25" s="15">
        <f>IF(Spielplan!$K58="","",Spielplan!$K58)</f>
      </c>
      <c r="H25" s="71">
        <f t="shared" si="0"/>
      </c>
      <c r="I25" s="71">
        <f t="shared" si="1"/>
      </c>
      <c r="K25" s="69" t="str">
        <f>Vorgaben!B10</f>
        <v>M14</v>
      </c>
      <c r="L25" s="19">
        <f>SUM(S25:U25)</f>
        <v>1</v>
      </c>
      <c r="M25" s="19">
        <f>SUM(I3,H18,I23)</f>
        <v>0</v>
      </c>
      <c r="N25" s="15">
        <f>SUM(G3,E18,G23)</f>
        <v>0</v>
      </c>
      <c r="O25" s="15" t="s">
        <v>17</v>
      </c>
      <c r="P25" s="15">
        <f>SUM(E3,G18,E23)</f>
        <v>1</v>
      </c>
      <c r="Q25" s="15">
        <f>N25-P25</f>
        <v>-1</v>
      </c>
      <c r="R25" s="25"/>
      <c r="S25" s="11">
        <f>IF(OR(E3="",G3=""),0,1)</f>
        <v>1</v>
      </c>
      <c r="T25" s="11">
        <f>IF(OR(E18="",G18=""),0,1)</f>
        <v>0</v>
      </c>
      <c r="U25" s="11">
        <f>IF(OR(E23="",G23=""),0,1)</f>
        <v>0</v>
      </c>
      <c r="W25" s="25"/>
    </row>
    <row r="26" spans="1:21" ht="12.75">
      <c r="A26" s="18"/>
      <c r="B26" s="18" t="str">
        <f>Spielplan!$F60</f>
        <v>M16</v>
      </c>
      <c r="C26" s="19" t="s">
        <v>16</v>
      </c>
      <c r="D26" s="20" t="str">
        <f>Spielplan!$H60</f>
        <v>M13</v>
      </c>
      <c r="E26" s="15">
        <f>IF(Spielplan!$I60="","",Spielplan!$I60)</f>
        <v>0</v>
      </c>
      <c r="F26" s="15" t="s">
        <v>17</v>
      </c>
      <c r="G26" s="15">
        <f>IF(Spielplan!$K60="","",Spielplan!$K60)</f>
        <v>3</v>
      </c>
      <c r="H26" s="71">
        <f t="shared" si="0"/>
        <v>0</v>
      </c>
      <c r="I26" s="71">
        <f t="shared" si="1"/>
        <v>3</v>
      </c>
      <c r="J26" s="26"/>
      <c r="K26" s="69" t="str">
        <f>Vorgaben!B11</f>
        <v>M15</v>
      </c>
      <c r="L26" s="19">
        <f>SUM(S26:U26)</f>
        <v>1</v>
      </c>
      <c r="M26" s="19">
        <f>SUM(I8,I13,H23)</f>
        <v>0</v>
      </c>
      <c r="N26" s="15">
        <f>SUM(G8,G13,E23)</f>
        <v>0</v>
      </c>
      <c r="O26" s="15" t="s">
        <v>17</v>
      </c>
      <c r="P26" s="15">
        <f>SUM(E8,E13,G23)</f>
        <v>2</v>
      </c>
      <c r="Q26" s="15">
        <f>N26-P26</f>
        <v>-2</v>
      </c>
      <c r="S26" s="11">
        <f>IF(OR(E8="",G8=""),0,1)</f>
        <v>0</v>
      </c>
      <c r="T26" s="11">
        <f>IF(OR(E13="",G13=""),0,1)</f>
        <v>1</v>
      </c>
      <c r="U26" s="11">
        <f>IF(OR(E23="",G23=""),0,1)</f>
        <v>0</v>
      </c>
    </row>
    <row r="27" spans="1:21" ht="12.75">
      <c r="A27" s="18"/>
      <c r="B27" s="18"/>
      <c r="C27" s="19"/>
      <c r="D27" s="20"/>
      <c r="E27" s="15"/>
      <c r="F27" s="15"/>
      <c r="G27" s="15"/>
      <c r="K27" s="69" t="str">
        <f>Vorgaben!B12</f>
        <v>M16</v>
      </c>
      <c r="L27" s="19">
        <f>SUM(S27:U27)</f>
        <v>1</v>
      </c>
      <c r="M27" s="19">
        <f>SUM(H8,I18,H26)</f>
        <v>0</v>
      </c>
      <c r="N27" s="15">
        <f>SUM(E8,G18,E26)</f>
        <v>0</v>
      </c>
      <c r="O27" s="15" t="s">
        <v>17</v>
      </c>
      <c r="P27" s="15">
        <f>SUM(G8,E18,G26)</f>
        <v>3</v>
      </c>
      <c r="Q27" s="15">
        <f>N27-P27</f>
        <v>-3</v>
      </c>
      <c r="S27" s="11">
        <f>IF(OR(E8="",G8=""),0,1)</f>
        <v>0</v>
      </c>
      <c r="T27" s="11">
        <f>IF(OR(E18="",G18=""),0,1)</f>
        <v>0</v>
      </c>
      <c r="U27" s="11">
        <f>IF(OR(E26="",G26=""),0,1)</f>
        <v>1</v>
      </c>
    </row>
    <row r="29" ht="12.75"/>
    <row r="30" ht="12.75"/>
    <row r="31" ht="12.75"/>
    <row r="32" ht="12.75"/>
  </sheetData>
  <sheetProtection password="E760" sheet="1" objects="1" scenarios="1"/>
  <mergeCells count="17">
    <mergeCell ref="Q15:Q16"/>
    <mergeCell ref="K22:K23"/>
    <mergeCell ref="L22:L23"/>
    <mergeCell ref="M22:M23"/>
    <mergeCell ref="N22:P23"/>
    <mergeCell ref="Q22:Q23"/>
    <mergeCell ref="K15:K16"/>
    <mergeCell ref="L15:L16"/>
    <mergeCell ref="M15:M16"/>
    <mergeCell ref="N15:P16"/>
    <mergeCell ref="Q8:Q9"/>
    <mergeCell ref="E2:G2"/>
    <mergeCell ref="N2:P2"/>
    <mergeCell ref="K8:K9"/>
    <mergeCell ref="L8:L9"/>
    <mergeCell ref="M8:M9"/>
    <mergeCell ref="N8:P9"/>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9.xml><?xml version="1.0" encoding="utf-8"?>
<worksheet xmlns="http://schemas.openxmlformats.org/spreadsheetml/2006/main" xmlns:r="http://schemas.openxmlformats.org/officeDocument/2006/relationships">
  <sheetPr codeName="Tabelle8"/>
  <dimension ref="A1:R52"/>
  <sheetViews>
    <sheetView zoomScale="79" zoomScaleNormal="79" zoomScalePageLayoutView="0" workbookViewId="0" topLeftCell="A1">
      <selection activeCell="B1" sqref="B1:H1"/>
    </sheetView>
  </sheetViews>
  <sheetFormatPr defaultColWidth="11.421875" defaultRowHeight="12.75"/>
  <cols>
    <col min="1" max="1" width="6.8515625" style="31" customWidth="1"/>
    <col min="2" max="2" width="25.7109375" style="29" customWidth="1"/>
    <col min="3" max="4" width="8.7109375" style="29" customWidth="1"/>
    <col min="5" max="5" width="6.7109375" style="29" customWidth="1"/>
    <col min="6" max="6" width="2.140625" style="29" customWidth="1"/>
    <col min="7" max="7" width="6.7109375" style="29" customWidth="1"/>
    <col min="8" max="8" width="5.7109375" style="29" customWidth="1"/>
    <col min="9" max="9" width="2.421875" style="30" customWidth="1"/>
    <col min="10" max="10" width="38.28125" style="29" customWidth="1"/>
    <col min="11" max="11" width="6.140625" style="29" customWidth="1"/>
    <col min="12" max="12" width="5.421875" style="30" customWidth="1"/>
    <col min="13" max="13" width="2.421875" style="29" customWidth="1"/>
    <col min="14" max="14" width="5.421875" style="29" customWidth="1"/>
    <col min="15" max="15" width="5.7109375" style="29" customWidth="1"/>
  </cols>
  <sheetData>
    <row r="1" spans="1:18" ht="18" customHeight="1">
      <c r="A1" s="88"/>
      <c r="B1" s="130" t="s">
        <v>53</v>
      </c>
      <c r="C1" s="130"/>
      <c r="D1" s="130"/>
      <c r="E1" s="130"/>
      <c r="F1" s="130"/>
      <c r="G1" s="130"/>
      <c r="H1" s="130"/>
      <c r="I1" s="89"/>
      <c r="J1" s="89"/>
      <c r="K1" s="89"/>
      <c r="L1" s="89"/>
      <c r="M1" s="89"/>
      <c r="N1" s="89"/>
      <c r="O1" s="89"/>
      <c r="P1" s="90"/>
      <c r="Q1" s="90"/>
      <c r="R1" s="90"/>
    </row>
    <row r="2" spans="1:18" ht="21.75" customHeight="1">
      <c r="A2" s="242" t="s">
        <v>54</v>
      </c>
      <c r="B2" s="103" t="s">
        <v>0</v>
      </c>
      <c r="C2" s="243" t="s">
        <v>45</v>
      </c>
      <c r="D2" s="103" t="s">
        <v>1</v>
      </c>
      <c r="E2" s="244" t="s">
        <v>2</v>
      </c>
      <c r="F2" s="244"/>
      <c r="G2" s="244"/>
      <c r="H2" s="103" t="s">
        <v>46</v>
      </c>
      <c r="I2" s="94"/>
      <c r="J2" s="95"/>
      <c r="K2" s="95"/>
      <c r="L2" s="96"/>
      <c r="M2" s="95"/>
      <c r="N2" s="95"/>
      <c r="O2" s="95"/>
      <c r="P2" s="90"/>
      <c r="Q2" s="90"/>
      <c r="R2" s="90"/>
    </row>
    <row r="3" spans="1:18" ht="18" customHeight="1">
      <c r="A3" s="97">
        <f>IF(Rechnen!$V$3=0,"",1)</f>
        <v>1</v>
      </c>
      <c r="B3" s="98" t="str">
        <f>Rechnen!K3</f>
        <v>M01</v>
      </c>
      <c r="C3" s="98">
        <f>IF(Rechnen!$V$3=0,"",Rechnen!L3)</f>
        <v>3</v>
      </c>
      <c r="D3" s="98">
        <f>IF(Rechnen!$V$3=0,"",Rechnen!M3)</f>
        <v>9</v>
      </c>
      <c r="E3" s="98">
        <f>IF(Rechnen!$V$3=0,"",Rechnen!N3)</f>
        <v>6</v>
      </c>
      <c r="F3" s="99" t="s">
        <v>17</v>
      </c>
      <c r="G3" s="98">
        <f>IF(Rechnen!$V$3=0,"",Rechnen!P3)</f>
        <v>0</v>
      </c>
      <c r="H3" s="100">
        <f>IF(AND(E3="",G3=""),"",(E3-G3))</f>
        <v>6</v>
      </c>
      <c r="I3" s="101"/>
      <c r="J3" s="95"/>
      <c r="K3" s="95"/>
      <c r="L3" s="96"/>
      <c r="M3" s="95"/>
      <c r="N3" s="95"/>
      <c r="O3" s="95"/>
      <c r="P3" s="90"/>
      <c r="Q3" s="90"/>
      <c r="R3" s="90"/>
    </row>
    <row r="4" spans="1:18" ht="18" customHeight="1">
      <c r="A4" s="97">
        <f>IF(Rechnen!$V$3=0,"",2)</f>
        <v>2</v>
      </c>
      <c r="B4" s="98" t="str">
        <f>Rechnen!K4</f>
        <v>M02</v>
      </c>
      <c r="C4" s="98">
        <f>IF(Rechnen!$V$3=0,"",Rechnen!L4)</f>
        <v>1</v>
      </c>
      <c r="D4" s="98">
        <f>IF(Rechnen!$V$3=0,"",Rechnen!M4)</f>
        <v>0</v>
      </c>
      <c r="E4" s="98">
        <f>IF(Rechnen!$V$3=0,"",Rechnen!N4)</f>
        <v>0</v>
      </c>
      <c r="F4" s="99" t="s">
        <v>17</v>
      </c>
      <c r="G4" s="98">
        <f>IF(Rechnen!$V$3=0,"",Rechnen!P4)</f>
        <v>1</v>
      </c>
      <c r="H4" s="100">
        <f>IF(AND(E4="",G4=""),"",(E4-G4))</f>
        <v>-1</v>
      </c>
      <c r="I4" s="101"/>
      <c r="J4" s="95"/>
      <c r="K4" s="95"/>
      <c r="L4" s="96"/>
      <c r="M4" s="95"/>
      <c r="N4" s="95"/>
      <c r="O4" s="95"/>
      <c r="P4" s="90"/>
      <c r="Q4" s="90"/>
      <c r="R4" s="90"/>
    </row>
    <row r="5" spans="1:18" ht="18" customHeight="1">
      <c r="A5" s="97">
        <f>IF(Rechnen!$V$3=0,"",3)</f>
        <v>3</v>
      </c>
      <c r="B5" s="98" t="str">
        <f>Rechnen!K5</f>
        <v>M03</v>
      </c>
      <c r="C5" s="98">
        <f>IF(Rechnen!$V$3=0,"",Rechnen!L5)</f>
        <v>1</v>
      </c>
      <c r="D5" s="98">
        <f>IF(Rechnen!$V$3=0,"",Rechnen!M5)</f>
        <v>0</v>
      </c>
      <c r="E5" s="98">
        <f>IF(Rechnen!$V$3=0,"",Rechnen!N5)</f>
        <v>0</v>
      </c>
      <c r="F5" s="99" t="s">
        <v>17</v>
      </c>
      <c r="G5" s="98">
        <f>IF(Rechnen!$V$3=0,"",Rechnen!P5)</f>
        <v>2</v>
      </c>
      <c r="H5" s="100">
        <f>IF(AND(E5="",G5=""),"",(E5-G5))</f>
        <v>-2</v>
      </c>
      <c r="I5" s="101"/>
      <c r="J5" s="95"/>
      <c r="K5" s="95"/>
      <c r="L5" s="96"/>
      <c r="M5" s="95"/>
      <c r="N5" s="95"/>
      <c r="O5" s="95"/>
      <c r="P5" s="90"/>
      <c r="Q5" s="90"/>
      <c r="R5" s="90"/>
    </row>
    <row r="6" spans="1:18" ht="18" customHeight="1">
      <c r="A6" s="97">
        <f>IF(Rechnen!$V$3=0,"",4)</f>
        <v>4</v>
      </c>
      <c r="B6" s="98" t="str">
        <f>Rechnen!K6</f>
        <v>M04</v>
      </c>
      <c r="C6" s="98">
        <f>IF(Rechnen!$V$3=0,"",Rechnen!L6)</f>
        <v>1</v>
      </c>
      <c r="D6" s="98">
        <f>IF(Rechnen!$V$3=0,"",Rechnen!M6)</f>
        <v>0</v>
      </c>
      <c r="E6" s="98">
        <f>IF(Rechnen!$V$3=0,"",Rechnen!N6)</f>
        <v>0</v>
      </c>
      <c r="F6" s="99" t="s">
        <v>17</v>
      </c>
      <c r="G6" s="98">
        <f>IF(Rechnen!$V$3=0,"",Rechnen!P6)</f>
        <v>3</v>
      </c>
      <c r="H6" s="100">
        <f>IF(AND(E6="",G6=""),"",(E6-G6))</f>
        <v>-3</v>
      </c>
      <c r="I6" s="101"/>
      <c r="J6" s="95"/>
      <c r="K6" s="95"/>
      <c r="L6" s="96"/>
      <c r="M6" s="95"/>
      <c r="N6" s="95"/>
      <c r="O6" s="95"/>
      <c r="P6" s="90"/>
      <c r="Q6" s="90"/>
      <c r="R6" s="90"/>
    </row>
    <row r="7" spans="1:18" ht="9" customHeight="1">
      <c r="A7" s="136"/>
      <c r="B7" s="245" t="s">
        <v>6</v>
      </c>
      <c r="C7" s="246" t="s">
        <v>45</v>
      </c>
      <c r="D7" s="245" t="s">
        <v>1</v>
      </c>
      <c r="E7" s="245" t="s">
        <v>2</v>
      </c>
      <c r="F7" s="245"/>
      <c r="G7" s="245"/>
      <c r="H7" s="245" t="s">
        <v>46</v>
      </c>
      <c r="I7" s="102"/>
      <c r="J7" s="103"/>
      <c r="K7" s="103"/>
      <c r="L7" s="104"/>
      <c r="M7" s="105"/>
      <c r="N7" s="106"/>
      <c r="O7" s="106"/>
      <c r="P7" s="90"/>
      <c r="Q7" s="90"/>
      <c r="R7" s="90"/>
    </row>
    <row r="8" spans="1:18" ht="15" customHeight="1">
      <c r="A8" s="137"/>
      <c r="B8" s="247"/>
      <c r="C8" s="248"/>
      <c r="D8" s="247"/>
      <c r="E8" s="247"/>
      <c r="F8" s="247"/>
      <c r="G8" s="247"/>
      <c r="H8" s="247"/>
      <c r="I8" s="102"/>
      <c r="J8" s="103"/>
      <c r="K8" s="103"/>
      <c r="L8" s="104"/>
      <c r="M8" s="105"/>
      <c r="N8" s="106"/>
      <c r="O8" s="106"/>
      <c r="P8" s="90"/>
      <c r="Q8" s="90"/>
      <c r="R8" s="90"/>
    </row>
    <row r="9" spans="1:18" ht="18" customHeight="1">
      <c r="A9" s="97">
        <f>IF(Rechnen!$W$3=0,"",1)</f>
        <v>1</v>
      </c>
      <c r="B9" s="98" t="str">
        <f>Rechnen!K10</f>
        <v>M05</v>
      </c>
      <c r="C9" s="98">
        <f>IF(Rechnen!$W$3=0,"",Rechnen!L10)</f>
        <v>3</v>
      </c>
      <c r="D9" s="98">
        <f>IF(Rechnen!$W$3=0,"",Rechnen!M10)</f>
        <v>9</v>
      </c>
      <c r="E9" s="98">
        <f>IF(Rechnen!$W$3=0,"",Rechnen!N10)</f>
        <v>6</v>
      </c>
      <c r="F9" s="99" t="s">
        <v>17</v>
      </c>
      <c r="G9" s="98">
        <f>IF(Rechnen!$W$3=0,"",Rechnen!P10)</f>
        <v>0</v>
      </c>
      <c r="H9" s="100">
        <f>IF(AND(E9="",G9=""),"",(E9-G9))</f>
        <v>6</v>
      </c>
      <c r="I9" s="107"/>
      <c r="J9" s="105"/>
      <c r="K9" s="107"/>
      <c r="L9" s="104"/>
      <c r="M9" s="105"/>
      <c r="N9" s="106"/>
      <c r="O9" s="106"/>
      <c r="P9" s="90"/>
      <c r="Q9" s="90"/>
      <c r="R9" s="90"/>
    </row>
    <row r="10" spans="1:18" ht="18" customHeight="1">
      <c r="A10" s="97">
        <f>IF(Rechnen!$W$3=0,"",2)</f>
        <v>2</v>
      </c>
      <c r="B10" s="98" t="str">
        <f>Rechnen!K11</f>
        <v>M06</v>
      </c>
      <c r="C10" s="98">
        <f>IF(Rechnen!$W$3=0,"",Rechnen!L11)</f>
        <v>1</v>
      </c>
      <c r="D10" s="98">
        <f>IF(Rechnen!$W$3=0,"",Rechnen!M11)</f>
        <v>0</v>
      </c>
      <c r="E10" s="98">
        <f>IF(Rechnen!$W$3=0,"",Rechnen!N11)</f>
        <v>0</v>
      </c>
      <c r="F10" s="99" t="s">
        <v>17</v>
      </c>
      <c r="G10" s="98">
        <f>IF(Rechnen!$W$3=0,"",Rechnen!P11)</f>
        <v>1</v>
      </c>
      <c r="H10" s="100">
        <f>IF(AND(E10="",G10=""),"",(E10-G10))</f>
        <v>-1</v>
      </c>
      <c r="I10" s="108"/>
      <c r="J10" s="109"/>
      <c r="K10" s="109"/>
      <c r="L10" s="109"/>
      <c r="M10" s="109"/>
      <c r="N10" s="109"/>
      <c r="O10" s="109"/>
      <c r="P10" s="90"/>
      <c r="Q10" s="90"/>
      <c r="R10" s="90"/>
    </row>
    <row r="11" spans="1:18" ht="18" customHeight="1">
      <c r="A11" s="97">
        <f>IF(Rechnen!$W$3=0,"",3)</f>
        <v>3</v>
      </c>
      <c r="B11" s="98" t="str">
        <f>Rechnen!K12</f>
        <v>M07</v>
      </c>
      <c r="C11" s="98">
        <f>IF(Rechnen!$W$3=0,"",Rechnen!L12)</f>
        <v>1</v>
      </c>
      <c r="D11" s="98">
        <f>IF(Rechnen!$W$3=0,"",Rechnen!M12)</f>
        <v>0</v>
      </c>
      <c r="E11" s="98">
        <f>IF(Rechnen!$W$3=0,"",Rechnen!N12)</f>
        <v>0</v>
      </c>
      <c r="F11" s="99" t="s">
        <v>17</v>
      </c>
      <c r="G11" s="98">
        <f>IF(Rechnen!$W$3=0,"",Rechnen!P12)</f>
        <v>2</v>
      </c>
      <c r="H11" s="100">
        <f>IF(AND(E11="",G11=""),"",(E11-G11))</f>
        <v>-2</v>
      </c>
      <c r="I11" s="102"/>
      <c r="J11" s="95"/>
      <c r="K11" s="95"/>
      <c r="L11" s="96"/>
      <c r="M11" s="95"/>
      <c r="N11" s="95"/>
      <c r="O11" s="95"/>
      <c r="P11" s="90"/>
      <c r="Q11" s="90"/>
      <c r="R11" s="90"/>
    </row>
    <row r="12" spans="1:18" ht="18" customHeight="1">
      <c r="A12" s="97">
        <f>IF(Rechnen!$W$3=0,"",4)</f>
        <v>4</v>
      </c>
      <c r="B12" s="98" t="str">
        <f>Rechnen!K13</f>
        <v>M08</v>
      </c>
      <c r="C12" s="98">
        <f>IF(Rechnen!$W$3=0,"",Rechnen!L13)</f>
        <v>1</v>
      </c>
      <c r="D12" s="98">
        <f>IF(Rechnen!$W$3=0,"",Rechnen!M13)</f>
        <v>0</v>
      </c>
      <c r="E12" s="98">
        <f>IF(Rechnen!$W$3=0,"",Rechnen!N13)</f>
        <v>0</v>
      </c>
      <c r="F12" s="99" t="s">
        <v>17</v>
      </c>
      <c r="G12" s="98">
        <f>IF(Rechnen!$W$3=0,"",Rechnen!P13)</f>
        <v>3</v>
      </c>
      <c r="H12" s="100">
        <f>IF(AND(E12="",G12=""),"",(E12-G12))</f>
        <v>-3</v>
      </c>
      <c r="I12" s="96"/>
      <c r="J12" s="95"/>
      <c r="K12" s="95"/>
      <c r="L12" s="96"/>
      <c r="M12" s="95"/>
      <c r="N12" s="95"/>
      <c r="O12" s="95"/>
      <c r="P12" s="90"/>
      <c r="Q12" s="90"/>
      <c r="R12" s="90"/>
    </row>
    <row r="13" spans="1:18" ht="9.75" customHeight="1">
      <c r="A13" s="136"/>
      <c r="B13" s="245" t="s">
        <v>3</v>
      </c>
      <c r="C13" s="246" t="s">
        <v>45</v>
      </c>
      <c r="D13" s="245" t="s">
        <v>1</v>
      </c>
      <c r="E13" s="245" t="s">
        <v>2</v>
      </c>
      <c r="F13" s="245"/>
      <c r="G13" s="245"/>
      <c r="H13" s="245" t="s">
        <v>46</v>
      </c>
      <c r="I13" s="96"/>
      <c r="J13" s="95"/>
      <c r="K13" s="95"/>
      <c r="L13" s="96"/>
      <c r="M13" s="95"/>
      <c r="N13" s="95"/>
      <c r="O13" s="95"/>
      <c r="P13" s="90"/>
      <c r="Q13" s="90"/>
      <c r="R13" s="90"/>
    </row>
    <row r="14" spans="1:18" ht="15" customHeight="1">
      <c r="A14" s="137"/>
      <c r="B14" s="247"/>
      <c r="C14" s="248"/>
      <c r="D14" s="247"/>
      <c r="E14" s="247"/>
      <c r="F14" s="247"/>
      <c r="G14" s="247"/>
      <c r="H14" s="247"/>
      <c r="I14" s="96"/>
      <c r="J14" s="95"/>
      <c r="K14" s="95"/>
      <c r="L14" s="96"/>
      <c r="M14" s="95"/>
      <c r="N14" s="95"/>
      <c r="O14" s="95"/>
      <c r="P14" s="90"/>
      <c r="Q14" s="90"/>
      <c r="R14" s="90"/>
    </row>
    <row r="15" spans="1:18" ht="15">
      <c r="A15" s="97">
        <f>IF(Rechnen!$X$3=0,"",1)</f>
        <v>1</v>
      </c>
      <c r="B15" s="98" t="str">
        <f>Rechnen!K17</f>
        <v>M09</v>
      </c>
      <c r="C15" s="98">
        <f>IF(Rechnen!$X$3=0,"",Rechnen!L17)</f>
        <v>3</v>
      </c>
      <c r="D15" s="98">
        <f>IF(Rechnen!$X$3=0,"",Rechnen!M17)</f>
        <v>9</v>
      </c>
      <c r="E15" s="98">
        <f>IF(Rechnen!$X$3=0,"",Rechnen!N17)</f>
        <v>6</v>
      </c>
      <c r="F15" s="99" t="s">
        <v>17</v>
      </c>
      <c r="G15" s="98">
        <f>IF(Rechnen!$X$3=0,"",Rechnen!P17)</f>
        <v>0</v>
      </c>
      <c r="H15" s="100">
        <f>IF(AND(E15="",G15=""),"",(E15-G15))</f>
        <v>6</v>
      </c>
      <c r="I15" s="96"/>
      <c r="J15" s="95"/>
      <c r="K15" s="95"/>
      <c r="L15" s="96"/>
      <c r="M15" s="95"/>
      <c r="N15" s="95"/>
      <c r="O15" s="95"/>
      <c r="P15" s="90"/>
      <c r="Q15" s="90"/>
      <c r="R15" s="90"/>
    </row>
    <row r="16" spans="1:18" ht="15">
      <c r="A16" s="97">
        <f>IF(Rechnen!$X$3=0,"",2)</f>
        <v>2</v>
      </c>
      <c r="B16" s="98" t="str">
        <f>Rechnen!K18</f>
        <v>M10</v>
      </c>
      <c r="C16" s="98">
        <f>IF(Rechnen!$X$3=0,"",Rechnen!L18)</f>
        <v>1</v>
      </c>
      <c r="D16" s="98">
        <f>IF(Rechnen!$X$3=0,"",Rechnen!M18)</f>
        <v>0</v>
      </c>
      <c r="E16" s="98">
        <f>IF(Rechnen!$X$3=0,"",Rechnen!N18)</f>
        <v>0</v>
      </c>
      <c r="F16" s="99" t="s">
        <v>17</v>
      </c>
      <c r="G16" s="98">
        <f>IF(Rechnen!$X$3=0,"",Rechnen!P18)</f>
        <v>1</v>
      </c>
      <c r="H16" s="100">
        <f>IF(AND(E16="",G16=""),"",(E16-G16))</f>
        <v>-1</v>
      </c>
      <c r="I16" s="96"/>
      <c r="J16" s="95"/>
      <c r="K16" s="95"/>
      <c r="L16" s="96"/>
      <c r="M16" s="95"/>
      <c r="N16" s="95"/>
      <c r="O16" s="95"/>
      <c r="P16" s="90"/>
      <c r="Q16" s="90"/>
      <c r="R16" s="90"/>
    </row>
    <row r="17" spans="1:18" ht="15">
      <c r="A17" s="97">
        <f>IF(Rechnen!$X$3=0,"",3)</f>
        <v>3</v>
      </c>
      <c r="B17" s="98" t="str">
        <f>Rechnen!K19</f>
        <v>M11</v>
      </c>
      <c r="C17" s="98">
        <f>IF(Rechnen!$X$3=0,"",Rechnen!L19)</f>
        <v>1</v>
      </c>
      <c r="D17" s="98">
        <f>IF(Rechnen!$X$3=0,"",Rechnen!M19)</f>
        <v>0</v>
      </c>
      <c r="E17" s="98">
        <f>IF(Rechnen!$X$3=0,"",Rechnen!N19)</f>
        <v>0</v>
      </c>
      <c r="F17" s="99" t="s">
        <v>17</v>
      </c>
      <c r="G17" s="98">
        <f>IF(Rechnen!$X$3=0,"",Rechnen!P19)</f>
        <v>2</v>
      </c>
      <c r="H17" s="100">
        <f>IF(AND(E17="",G17=""),"",(E17-G17))</f>
        <v>-2</v>
      </c>
      <c r="I17" s="96"/>
      <c r="J17" s="95"/>
      <c r="K17" s="95"/>
      <c r="L17" s="96"/>
      <c r="M17" s="95"/>
      <c r="N17" s="95"/>
      <c r="O17" s="95"/>
      <c r="P17" s="90"/>
      <c r="Q17" s="90"/>
      <c r="R17" s="90"/>
    </row>
    <row r="18" spans="1:18" ht="15">
      <c r="A18" s="97">
        <f>IF(Rechnen!$X$3=0,"",4)</f>
        <v>4</v>
      </c>
      <c r="B18" s="98" t="str">
        <f>Rechnen!K20</f>
        <v>M12</v>
      </c>
      <c r="C18" s="98">
        <f>IF(Rechnen!$X$3=0,"",Rechnen!L20)</f>
        <v>1</v>
      </c>
      <c r="D18" s="98">
        <f>IF(Rechnen!$X$3=0,"",Rechnen!M20)</f>
        <v>0</v>
      </c>
      <c r="E18" s="98">
        <f>IF(Rechnen!$X$3=0,"",Rechnen!N20)</f>
        <v>0</v>
      </c>
      <c r="F18" s="99" t="s">
        <v>17</v>
      </c>
      <c r="G18" s="98">
        <f>IF(Rechnen!$X$3=0,"",Rechnen!P20)</f>
        <v>3</v>
      </c>
      <c r="H18" s="100">
        <f>IF(AND(E18="",G18=""),"",(E18-G18))</f>
        <v>-3</v>
      </c>
      <c r="I18" s="96"/>
      <c r="J18" s="95"/>
      <c r="K18" s="95"/>
      <c r="L18" s="96"/>
      <c r="M18" s="95"/>
      <c r="N18" s="95"/>
      <c r="O18" s="95"/>
      <c r="P18" s="90"/>
      <c r="Q18" s="90"/>
      <c r="R18" s="90"/>
    </row>
    <row r="19" spans="1:18" ht="9.75" customHeight="1">
      <c r="A19" s="136"/>
      <c r="B19" s="245" t="s">
        <v>7</v>
      </c>
      <c r="C19" s="246" t="s">
        <v>45</v>
      </c>
      <c r="D19" s="245" t="s">
        <v>1</v>
      </c>
      <c r="E19" s="245" t="s">
        <v>2</v>
      </c>
      <c r="F19" s="245"/>
      <c r="G19" s="245"/>
      <c r="H19" s="245" t="s">
        <v>46</v>
      </c>
      <c r="I19" s="96"/>
      <c r="J19" s="95"/>
      <c r="K19" s="95"/>
      <c r="L19" s="96"/>
      <c r="M19" s="95"/>
      <c r="N19" s="95"/>
      <c r="O19" s="95"/>
      <c r="P19" s="90"/>
      <c r="Q19" s="90"/>
      <c r="R19" s="90"/>
    </row>
    <row r="20" spans="1:18" ht="15" customHeight="1">
      <c r="A20" s="137"/>
      <c r="B20" s="247"/>
      <c r="C20" s="248"/>
      <c r="D20" s="247"/>
      <c r="E20" s="247"/>
      <c r="F20" s="247"/>
      <c r="G20" s="247"/>
      <c r="H20" s="247"/>
      <c r="I20" s="96"/>
      <c r="J20" s="95"/>
      <c r="K20" s="95"/>
      <c r="L20" s="96"/>
      <c r="M20" s="95"/>
      <c r="N20" s="95"/>
      <c r="O20" s="95"/>
      <c r="P20" s="90"/>
      <c r="Q20" s="90"/>
      <c r="R20" s="90"/>
    </row>
    <row r="21" spans="1:18" ht="15">
      <c r="A21" s="97">
        <f>IF(Rechnen!$Y$3=0,"",1)</f>
        <v>1</v>
      </c>
      <c r="B21" s="98" t="str">
        <f>Rechnen!K24</f>
        <v>M13</v>
      </c>
      <c r="C21" s="98">
        <f>IF(Rechnen!$Y$3=0,"",Rechnen!L24)</f>
        <v>3</v>
      </c>
      <c r="D21" s="98">
        <f>IF(Rechnen!$Y$3=0,"",Rechnen!M24)</f>
        <v>9</v>
      </c>
      <c r="E21" s="98">
        <f>IF(Rechnen!$Y$3=0,"",Rechnen!N24)</f>
        <v>6</v>
      </c>
      <c r="F21" s="99" t="s">
        <v>17</v>
      </c>
      <c r="G21" s="98">
        <f>IF(Rechnen!$Y$3=0,"",Rechnen!P24)</f>
        <v>0</v>
      </c>
      <c r="H21" s="100">
        <f>IF(AND(E21="",G21=""),"",(E21-G21))</f>
        <v>6</v>
      </c>
      <c r="I21" s="96"/>
      <c r="J21" s="95"/>
      <c r="K21" s="95"/>
      <c r="L21" s="96"/>
      <c r="M21" s="95"/>
      <c r="N21" s="95"/>
      <c r="O21" s="95"/>
      <c r="P21" s="90"/>
      <c r="Q21" s="90"/>
      <c r="R21" s="90"/>
    </row>
    <row r="22" spans="1:18" ht="15">
      <c r="A22" s="97">
        <f>IF(Rechnen!$Y$3=0,"",2)</f>
        <v>2</v>
      </c>
      <c r="B22" s="98" t="str">
        <f>Rechnen!K25</f>
        <v>M14</v>
      </c>
      <c r="C22" s="98">
        <f>IF(Rechnen!$Y$3=0,"",Rechnen!L25)</f>
        <v>1</v>
      </c>
      <c r="D22" s="98">
        <f>IF(Rechnen!$Y$3=0,"",Rechnen!M25)</f>
        <v>0</v>
      </c>
      <c r="E22" s="98">
        <f>IF(Rechnen!$Y$3=0,"",Rechnen!N25)</f>
        <v>0</v>
      </c>
      <c r="F22" s="99" t="s">
        <v>17</v>
      </c>
      <c r="G22" s="98">
        <f>IF(Rechnen!$Y$3=0,"",Rechnen!P25)</f>
        <v>1</v>
      </c>
      <c r="H22" s="100">
        <f>IF(AND(E22="",G22=""),"",(E22-G22))</f>
        <v>-1</v>
      </c>
      <c r="I22" s="96"/>
      <c r="J22" s="95"/>
      <c r="K22" s="95"/>
      <c r="L22" s="96"/>
      <c r="M22" s="95"/>
      <c r="N22" s="95"/>
      <c r="O22" s="95"/>
      <c r="P22" s="90"/>
      <c r="Q22" s="90"/>
      <c r="R22" s="90"/>
    </row>
    <row r="23" spans="1:18" ht="15">
      <c r="A23" s="97">
        <f>IF(Rechnen!$Y$3=0,"",3)</f>
        <v>3</v>
      </c>
      <c r="B23" s="98" t="str">
        <f>Rechnen!K26</f>
        <v>M15</v>
      </c>
      <c r="C23" s="98">
        <f>IF(Rechnen!$Y$3=0,"",Rechnen!L26)</f>
        <v>1</v>
      </c>
      <c r="D23" s="98">
        <f>IF(Rechnen!$Y$3=0,"",Rechnen!M26)</f>
        <v>0</v>
      </c>
      <c r="E23" s="98">
        <f>IF(Rechnen!$Y$3=0,"",Rechnen!N26)</f>
        <v>0</v>
      </c>
      <c r="F23" s="99" t="s">
        <v>17</v>
      </c>
      <c r="G23" s="98">
        <f>IF(Rechnen!$Y$3=0,"",Rechnen!P26)</f>
        <v>2</v>
      </c>
      <c r="H23" s="100">
        <f>IF(AND(E23="",G23=""),"",(E23-G23))</f>
        <v>-2</v>
      </c>
      <c r="I23" s="96"/>
      <c r="J23" s="95"/>
      <c r="K23" s="95"/>
      <c r="L23" s="96"/>
      <c r="M23" s="95"/>
      <c r="N23" s="95"/>
      <c r="O23" s="95"/>
      <c r="P23" s="90"/>
      <c r="Q23" s="90"/>
      <c r="R23" s="90"/>
    </row>
    <row r="24" spans="1:18" ht="15">
      <c r="A24" s="113">
        <f>IF(Rechnen!$Y$3=0,"",4)</f>
        <v>4</v>
      </c>
      <c r="B24" s="114" t="str">
        <f>Rechnen!K27</f>
        <v>M16</v>
      </c>
      <c r="C24" s="114">
        <f>IF(Rechnen!$Y$3=0,"",Rechnen!L27)</f>
        <v>1</v>
      </c>
      <c r="D24" s="114">
        <f>IF(Rechnen!$Y$3=0,"",Rechnen!M27)</f>
        <v>0</v>
      </c>
      <c r="E24" s="114">
        <f>IF(Rechnen!$Y$3=0,"",Rechnen!N27)</f>
        <v>0</v>
      </c>
      <c r="F24" s="115" t="s">
        <v>17</v>
      </c>
      <c r="G24" s="114">
        <f>IF(Rechnen!$Y$3=0,"",Rechnen!P27)</f>
        <v>3</v>
      </c>
      <c r="H24" s="116">
        <f>IF(AND(E24="",G24=""),"",(E24-G24))</f>
        <v>-3</v>
      </c>
      <c r="I24" s="96"/>
      <c r="J24" s="95"/>
      <c r="K24" s="95"/>
      <c r="L24" s="96"/>
      <c r="M24" s="95"/>
      <c r="N24" s="95"/>
      <c r="O24" s="95"/>
      <c r="P24" s="90"/>
      <c r="Q24" s="90"/>
      <c r="R24" s="90"/>
    </row>
    <row r="25" spans="1:18" ht="9.75" customHeight="1">
      <c r="A25" s="136"/>
      <c r="B25" s="245" t="s">
        <v>94</v>
      </c>
      <c r="C25" s="246" t="s">
        <v>45</v>
      </c>
      <c r="D25" s="245" t="s">
        <v>1</v>
      </c>
      <c r="E25" s="245" t="s">
        <v>2</v>
      </c>
      <c r="F25" s="245"/>
      <c r="G25" s="245"/>
      <c r="H25" s="245" t="s">
        <v>46</v>
      </c>
      <c r="I25" s="96"/>
      <c r="J25" s="95"/>
      <c r="K25" s="95"/>
      <c r="L25" s="96"/>
      <c r="M25" s="95"/>
      <c r="N25" s="95"/>
      <c r="O25" s="95"/>
      <c r="P25" s="90"/>
      <c r="Q25" s="90"/>
      <c r="R25" s="90"/>
    </row>
    <row r="26" spans="1:18" ht="15" customHeight="1">
      <c r="A26" s="137" t="s">
        <v>54</v>
      </c>
      <c r="B26" s="247"/>
      <c r="C26" s="248"/>
      <c r="D26" s="247"/>
      <c r="E26" s="247"/>
      <c r="F26" s="247"/>
      <c r="G26" s="247"/>
      <c r="H26" s="247"/>
      <c r="I26" s="96"/>
      <c r="J26" s="95"/>
      <c r="K26" s="95"/>
      <c r="L26" s="96"/>
      <c r="M26" s="95"/>
      <c r="N26" s="95"/>
      <c r="O26" s="95"/>
      <c r="P26" s="90"/>
      <c r="Q26" s="90"/>
      <c r="R26" s="90"/>
    </row>
    <row r="27" spans="1:18" ht="15">
      <c r="A27" s="97">
        <f>IF(Rechnen2!$V$3=0,"",1)</f>
        <v>1</v>
      </c>
      <c r="B27" s="98" t="str">
        <f>Rechnen2!K3</f>
        <v>M17</v>
      </c>
      <c r="C27" s="98">
        <f>IF(Rechnen2!$V$3=0,"",Rechnen2!L3)</f>
        <v>3</v>
      </c>
      <c r="D27" s="98">
        <f>IF(Rechnen2!$V$3=0,"",Rechnen2!M3)</f>
        <v>9</v>
      </c>
      <c r="E27" s="98">
        <f>IF(Rechnen2!$V$3=0,"",Rechnen2!N3)</f>
        <v>6</v>
      </c>
      <c r="F27" s="99" t="s">
        <v>17</v>
      </c>
      <c r="G27" s="98">
        <f>IF(Rechnen2!$V$3=0,"",Rechnen2!P3)</f>
        <v>0</v>
      </c>
      <c r="H27" s="100">
        <f>IF(AND(E27="",G27=""),"",(E27-G27))</f>
        <v>6</v>
      </c>
      <c r="I27" s="96"/>
      <c r="J27" s="95"/>
      <c r="K27" s="95"/>
      <c r="L27" s="96"/>
      <c r="M27" s="95"/>
      <c r="N27" s="95"/>
      <c r="O27" s="95"/>
      <c r="P27" s="90"/>
      <c r="Q27" s="90"/>
      <c r="R27" s="90"/>
    </row>
    <row r="28" spans="1:8" ht="15">
      <c r="A28" s="97">
        <f>IF(Rechnen2!$V$3=0,"",2)</f>
        <v>2</v>
      </c>
      <c r="B28" s="98" t="str">
        <f>Rechnen2!K4</f>
        <v>M18</v>
      </c>
      <c r="C28" s="98">
        <f>IF(Rechnen2!$V$3=0,"",Rechnen2!L4)</f>
        <v>1</v>
      </c>
      <c r="D28" s="98">
        <f>IF(Rechnen2!$V$3=0,"",Rechnen2!M4)</f>
        <v>0</v>
      </c>
      <c r="E28" s="98">
        <f>IF(Rechnen2!$V$3=0,"",Rechnen2!N4)</f>
        <v>0</v>
      </c>
      <c r="F28" s="99" t="s">
        <v>17</v>
      </c>
      <c r="G28" s="98">
        <f>IF(Rechnen2!$V$3=0,"",Rechnen2!P4)</f>
        <v>1</v>
      </c>
      <c r="H28" s="100">
        <f>IF(AND(E28="",G28=""),"",(E28-G28))</f>
        <v>-1</v>
      </c>
    </row>
    <row r="29" spans="1:8" ht="15">
      <c r="A29" s="97">
        <f>IF(Rechnen2!$V$3=0,"",3)</f>
        <v>3</v>
      </c>
      <c r="B29" s="98" t="str">
        <f>Rechnen2!K5</f>
        <v>M19</v>
      </c>
      <c r="C29" s="98">
        <f>IF(Rechnen2!$V$3=0,"",Rechnen2!L5)</f>
        <v>1</v>
      </c>
      <c r="D29" s="98">
        <f>IF(Rechnen2!$V$3=0,"",Rechnen2!M5)</f>
        <v>0</v>
      </c>
      <c r="E29" s="98">
        <f>IF(Rechnen2!$V$3=0,"",Rechnen2!N5)</f>
        <v>0</v>
      </c>
      <c r="F29" s="99" t="s">
        <v>17</v>
      </c>
      <c r="G29" s="98">
        <f>IF(Rechnen2!$V$3=0,"",Rechnen2!P5)</f>
        <v>2</v>
      </c>
      <c r="H29" s="100">
        <f>IF(AND(E29="",G29=""),"",(E29-G29))</f>
        <v>-2</v>
      </c>
    </row>
    <row r="30" spans="1:8" ht="15">
      <c r="A30" s="97">
        <f>IF(Rechnen2!$V$3=0,"",4)</f>
        <v>4</v>
      </c>
      <c r="B30" s="98" t="str">
        <f>Rechnen2!K6</f>
        <v>M20</v>
      </c>
      <c r="C30" s="98">
        <f>IF(Rechnen2!$V$3=0,"",Rechnen2!L6)</f>
        <v>1</v>
      </c>
      <c r="D30" s="98">
        <f>IF(Rechnen2!$V$3=0,"",Rechnen2!M6)</f>
        <v>0</v>
      </c>
      <c r="E30" s="98">
        <f>IF(Rechnen2!$V$3=0,"",Rechnen2!N6)</f>
        <v>0</v>
      </c>
      <c r="F30" s="99" t="s">
        <v>17</v>
      </c>
      <c r="G30" s="98">
        <f>IF(Rechnen2!$V$3=0,"",Rechnen2!P6)</f>
        <v>3</v>
      </c>
      <c r="H30" s="100">
        <f>IF(AND(E30="",G30=""),"",(E30-G30))</f>
        <v>-3</v>
      </c>
    </row>
    <row r="31" spans="1:18" ht="9.75" customHeight="1">
      <c r="A31" s="136"/>
      <c r="B31" s="245" t="s">
        <v>95</v>
      </c>
      <c r="C31" s="246" t="s">
        <v>45</v>
      </c>
      <c r="D31" s="245" t="s">
        <v>1</v>
      </c>
      <c r="E31" s="245" t="s">
        <v>2</v>
      </c>
      <c r="F31" s="245"/>
      <c r="G31" s="245"/>
      <c r="H31" s="245" t="s">
        <v>46</v>
      </c>
      <c r="I31" s="96"/>
      <c r="J31" s="95"/>
      <c r="K31" s="95"/>
      <c r="L31" s="96"/>
      <c r="M31" s="95"/>
      <c r="N31" s="95"/>
      <c r="O31" s="95"/>
      <c r="P31" s="90"/>
      <c r="Q31" s="90"/>
      <c r="R31" s="90"/>
    </row>
    <row r="32" spans="1:18" ht="15" customHeight="1">
      <c r="A32" s="137"/>
      <c r="B32" s="247"/>
      <c r="C32" s="248"/>
      <c r="D32" s="247"/>
      <c r="E32" s="247"/>
      <c r="F32" s="247"/>
      <c r="G32" s="247"/>
      <c r="H32" s="247"/>
      <c r="I32" s="96"/>
      <c r="J32" s="95"/>
      <c r="K32" s="95"/>
      <c r="L32" s="96"/>
      <c r="M32" s="95"/>
      <c r="N32" s="95"/>
      <c r="O32" s="95"/>
      <c r="P32" s="90"/>
      <c r="Q32" s="90"/>
      <c r="R32" s="90"/>
    </row>
    <row r="33" spans="1:8" ht="15">
      <c r="A33" s="97">
        <f>IF(Rechnen2!$W$3=0,"",1)</f>
        <v>1</v>
      </c>
      <c r="B33" s="98" t="str">
        <f>Rechnen2!K10</f>
        <v>M21</v>
      </c>
      <c r="C33" s="98">
        <f>IF(Rechnen2!$W$3=0,"",Rechnen2!L10)</f>
        <v>3</v>
      </c>
      <c r="D33" s="98">
        <f>IF(Rechnen2!$W$3=0,"",Rechnen2!M10)</f>
        <v>9</v>
      </c>
      <c r="E33" s="98">
        <f>IF(Rechnen2!$W$3=0,"",Rechnen2!N10)</f>
        <v>6</v>
      </c>
      <c r="F33" s="99" t="s">
        <v>17</v>
      </c>
      <c r="G33" s="98">
        <f>IF(Rechnen2!$W$3=0,"",Rechnen2!P10)</f>
        <v>0</v>
      </c>
      <c r="H33" s="100">
        <f>IF(AND(E33="",G33=""),"",(E33-G33))</f>
        <v>6</v>
      </c>
    </row>
    <row r="34" spans="1:8" ht="15">
      <c r="A34" s="97">
        <f>IF(Rechnen2!$W$3=0,"",2)</f>
        <v>2</v>
      </c>
      <c r="B34" s="98" t="str">
        <f>Rechnen2!K11</f>
        <v>M22</v>
      </c>
      <c r="C34" s="98">
        <f>IF(Rechnen2!$W$3=0,"",Rechnen2!L11)</f>
        <v>1</v>
      </c>
      <c r="D34" s="98">
        <f>IF(Rechnen2!$W$3=0,"",Rechnen2!M11)</f>
        <v>0</v>
      </c>
      <c r="E34" s="98">
        <f>IF(Rechnen2!$W$3=0,"",Rechnen2!N11)</f>
        <v>0</v>
      </c>
      <c r="F34" s="99" t="s">
        <v>17</v>
      </c>
      <c r="G34" s="98">
        <f>IF(Rechnen2!$W$3=0,"",Rechnen2!P11)</f>
        <v>1</v>
      </c>
      <c r="H34" s="100">
        <f>IF(AND(E34="",G34=""),"",(E34-G34))</f>
        <v>-1</v>
      </c>
    </row>
    <row r="35" spans="1:8" ht="15">
      <c r="A35" s="97">
        <f>IF(Rechnen2!$W$3=0,"",3)</f>
        <v>3</v>
      </c>
      <c r="B35" s="98" t="str">
        <f>Rechnen2!K12</f>
        <v>M23</v>
      </c>
      <c r="C35" s="98">
        <f>IF(Rechnen2!$W$3=0,"",Rechnen2!L12)</f>
        <v>1</v>
      </c>
      <c r="D35" s="98">
        <f>IF(Rechnen2!$W$3=0,"",Rechnen2!M12)</f>
        <v>0</v>
      </c>
      <c r="E35" s="98">
        <f>IF(Rechnen2!$W$3=0,"",Rechnen2!N12)</f>
        <v>0</v>
      </c>
      <c r="F35" s="99" t="s">
        <v>17</v>
      </c>
      <c r="G35" s="98">
        <f>IF(Rechnen2!$W$3=0,"",Rechnen2!P12)</f>
        <v>2</v>
      </c>
      <c r="H35" s="100">
        <f>IF(AND(E35="",G35=""),"",(E35-G35))</f>
        <v>-2</v>
      </c>
    </row>
    <row r="36" spans="1:8" ht="15">
      <c r="A36" s="97">
        <f>IF(Rechnen2!$W$3=0,"",4)</f>
        <v>4</v>
      </c>
      <c r="B36" s="98" t="str">
        <f>Rechnen2!K13</f>
        <v>M24</v>
      </c>
      <c r="C36" s="98">
        <f>IF(Rechnen2!$W$3=0,"",Rechnen2!L13)</f>
        <v>1</v>
      </c>
      <c r="D36" s="98">
        <f>IF(Rechnen2!$W$3=0,"",Rechnen2!M13)</f>
        <v>0</v>
      </c>
      <c r="E36" s="98">
        <f>IF(Rechnen2!$W$3=0,"",Rechnen2!N13)</f>
        <v>0</v>
      </c>
      <c r="F36" s="99" t="s">
        <v>17</v>
      </c>
      <c r="G36" s="98">
        <f>IF(Rechnen2!$W$3=0,"",Rechnen2!P13)</f>
        <v>3</v>
      </c>
      <c r="H36" s="100">
        <f>IF(AND(E36="",G36=""),"",(E36-G36))</f>
        <v>-3</v>
      </c>
    </row>
    <row r="37" spans="1:18" ht="9.75" customHeight="1">
      <c r="A37" s="136"/>
      <c r="B37" s="245" t="s">
        <v>96</v>
      </c>
      <c r="C37" s="246" t="s">
        <v>45</v>
      </c>
      <c r="D37" s="245" t="s">
        <v>1</v>
      </c>
      <c r="E37" s="245" t="s">
        <v>2</v>
      </c>
      <c r="F37" s="245"/>
      <c r="G37" s="245"/>
      <c r="H37" s="245" t="s">
        <v>46</v>
      </c>
      <c r="I37" s="96"/>
      <c r="J37" s="95"/>
      <c r="K37" s="95"/>
      <c r="L37" s="96"/>
      <c r="M37" s="95"/>
      <c r="N37" s="95"/>
      <c r="O37" s="95"/>
      <c r="P37" s="90"/>
      <c r="Q37" s="90"/>
      <c r="R37" s="90"/>
    </row>
    <row r="38" spans="1:18" ht="15" customHeight="1">
      <c r="A38" s="137"/>
      <c r="B38" s="247"/>
      <c r="C38" s="248"/>
      <c r="D38" s="247"/>
      <c r="E38" s="247"/>
      <c r="F38" s="247"/>
      <c r="G38" s="247"/>
      <c r="H38" s="247"/>
      <c r="I38" s="96"/>
      <c r="J38" s="95"/>
      <c r="K38" s="95"/>
      <c r="L38" s="96"/>
      <c r="M38" s="95"/>
      <c r="N38" s="95"/>
      <c r="O38" s="95"/>
      <c r="P38" s="90"/>
      <c r="Q38" s="90"/>
      <c r="R38" s="90"/>
    </row>
    <row r="39" spans="1:8" ht="15">
      <c r="A39" s="97">
        <f>IF(Rechnen2!$X$3=0,"",1)</f>
        <v>1</v>
      </c>
      <c r="B39" s="98" t="str">
        <f>Rechnen2!K17</f>
        <v>M25</v>
      </c>
      <c r="C39" s="98">
        <f>IF(Rechnen2!$X$3=0,"",Rechnen2!L17)</f>
        <v>3</v>
      </c>
      <c r="D39" s="98">
        <f>IF(Rechnen2!$X$3=0,"",Rechnen2!M17)</f>
        <v>9</v>
      </c>
      <c r="E39" s="98">
        <f>IF(Rechnen2!$X$3=0,"",Rechnen2!N17)</f>
        <v>6</v>
      </c>
      <c r="F39" s="99" t="s">
        <v>17</v>
      </c>
      <c r="G39" s="98">
        <f>IF(Rechnen2!$X$3=0,"",Rechnen2!P17)</f>
        <v>0</v>
      </c>
      <c r="H39" s="100">
        <f>IF(AND(E39="",G39=""),"",(E39-G39))</f>
        <v>6</v>
      </c>
    </row>
    <row r="40" spans="1:8" ht="15">
      <c r="A40" s="97">
        <f>IF(Rechnen2!$X$3=0,"",2)</f>
        <v>2</v>
      </c>
      <c r="B40" s="98" t="str">
        <f>Rechnen2!K18</f>
        <v>M26</v>
      </c>
      <c r="C40" s="98">
        <f>IF(Rechnen2!$X$3=0,"",Rechnen2!L18)</f>
        <v>1</v>
      </c>
      <c r="D40" s="98">
        <f>IF(Rechnen2!$X$3=0,"",Rechnen2!M18)</f>
        <v>0</v>
      </c>
      <c r="E40" s="98">
        <f>IF(Rechnen2!$X$3=0,"",Rechnen2!N18)</f>
        <v>0</v>
      </c>
      <c r="F40" s="99" t="s">
        <v>17</v>
      </c>
      <c r="G40" s="98">
        <f>IF(Rechnen2!$X$3=0,"",Rechnen2!P18)</f>
        <v>1</v>
      </c>
      <c r="H40" s="100">
        <f>IF(AND(E40="",G40=""),"",(E40-G40))</f>
        <v>-1</v>
      </c>
    </row>
    <row r="41" spans="1:8" ht="15">
      <c r="A41" s="97">
        <f>IF(Rechnen2!$X$3=0,"",3)</f>
        <v>3</v>
      </c>
      <c r="B41" s="98" t="str">
        <f>Rechnen2!K19</f>
        <v>M27</v>
      </c>
      <c r="C41" s="98">
        <f>IF(Rechnen2!$X$3=0,"",Rechnen2!L19)</f>
        <v>1</v>
      </c>
      <c r="D41" s="98">
        <f>IF(Rechnen2!$X$3=0,"",Rechnen2!M19)</f>
        <v>0</v>
      </c>
      <c r="E41" s="98">
        <f>IF(Rechnen2!$X$3=0,"",Rechnen2!N19)</f>
        <v>0</v>
      </c>
      <c r="F41" s="99" t="s">
        <v>17</v>
      </c>
      <c r="G41" s="98">
        <f>IF(Rechnen2!$X$3=0,"",Rechnen2!P19)</f>
        <v>2</v>
      </c>
      <c r="H41" s="100">
        <f>IF(AND(E41="",G41=""),"",(E41-G41))</f>
        <v>-2</v>
      </c>
    </row>
    <row r="42" spans="1:8" ht="15">
      <c r="A42" s="97">
        <f>IF(Rechnen2!$X$3=0,"",4)</f>
        <v>4</v>
      </c>
      <c r="B42" s="98" t="str">
        <f>Rechnen2!K20</f>
        <v>M28</v>
      </c>
      <c r="C42" s="98">
        <f>IF(Rechnen2!$X$3=0,"",Rechnen2!L20)</f>
        <v>1</v>
      </c>
      <c r="D42" s="98">
        <f>IF(Rechnen2!$X$3=0,"",Rechnen2!M20)</f>
        <v>0</v>
      </c>
      <c r="E42" s="98">
        <f>IF(Rechnen2!$X$3=0,"",Rechnen2!N20)</f>
        <v>0</v>
      </c>
      <c r="F42" s="99" t="s">
        <v>17</v>
      </c>
      <c r="G42" s="98">
        <f>IF(Rechnen2!$X$3=0,"",Rechnen2!P20)</f>
        <v>3</v>
      </c>
      <c r="H42" s="100">
        <f>IF(AND(E42="",G42=""),"",(E42-G42))</f>
        <v>-3</v>
      </c>
    </row>
    <row r="43" spans="1:18" ht="8.25" customHeight="1">
      <c r="A43" s="102"/>
      <c r="B43" s="252"/>
      <c r="C43" s="253"/>
      <c r="D43" s="252"/>
      <c r="E43" s="252"/>
      <c r="F43" s="252"/>
      <c r="G43" s="252"/>
      <c r="H43" s="252"/>
      <c r="I43" s="96"/>
      <c r="J43" s="95"/>
      <c r="K43" s="95"/>
      <c r="L43" s="96"/>
      <c r="M43" s="95"/>
      <c r="N43" s="95"/>
      <c r="O43" s="95"/>
      <c r="P43" s="90"/>
      <c r="Q43" s="90"/>
      <c r="R43" s="90"/>
    </row>
    <row r="44" spans="1:8" ht="20.25" customHeight="1">
      <c r="A44" s="249"/>
      <c r="B44" s="254" t="s">
        <v>121</v>
      </c>
      <c r="C44" s="254"/>
      <c r="D44" s="254"/>
      <c r="E44" s="254"/>
      <c r="F44" s="254"/>
      <c r="G44" s="254"/>
      <c r="H44" s="254"/>
    </row>
    <row r="45" spans="1:18" ht="15" customHeight="1">
      <c r="A45" s="102"/>
      <c r="B45" s="252" t="s">
        <v>122</v>
      </c>
      <c r="C45" s="253" t="s">
        <v>45</v>
      </c>
      <c r="D45" s="252" t="s">
        <v>1</v>
      </c>
      <c r="E45" s="252" t="s">
        <v>2</v>
      </c>
      <c r="F45" s="252"/>
      <c r="G45" s="252"/>
      <c r="H45" s="252" t="s">
        <v>46</v>
      </c>
      <c r="I45" s="96"/>
      <c r="J45" s="95"/>
      <c r="K45" s="95"/>
      <c r="L45" s="96"/>
      <c r="M45" s="95"/>
      <c r="N45" s="95"/>
      <c r="O45" s="95"/>
      <c r="P45" s="90"/>
      <c r="Q45" s="90"/>
      <c r="R45" s="90"/>
    </row>
    <row r="46" spans="1:8" ht="15">
      <c r="A46" s="97">
        <f>IF(Rechnen2!$X$3=0,"",1)</f>
        <v>1</v>
      </c>
      <c r="B46" s="250" t="str">
        <f>$B$29</f>
        <v>M19</v>
      </c>
      <c r="C46" s="250">
        <f>$C$29</f>
        <v>1</v>
      </c>
      <c r="D46" s="250">
        <f>$D$29</f>
        <v>0</v>
      </c>
      <c r="E46" s="250">
        <f>$E$29</f>
        <v>0</v>
      </c>
      <c r="F46" s="251" t="s">
        <v>17</v>
      </c>
      <c r="G46" s="250">
        <f>$G$29</f>
        <v>2</v>
      </c>
      <c r="H46" s="100">
        <f>IF(AND(E46="",G46=""),"",(E46-G46))</f>
        <v>-2</v>
      </c>
    </row>
    <row r="47" spans="1:8" ht="15">
      <c r="A47" s="97">
        <f>IF(Rechnen2!$X$3=0,"",2)</f>
        <v>2</v>
      </c>
      <c r="B47" s="250" t="str">
        <f>$B$5</f>
        <v>M03</v>
      </c>
      <c r="C47" s="250">
        <f>$C$5</f>
        <v>1</v>
      </c>
      <c r="D47" s="250">
        <f>$D$5</f>
        <v>0</v>
      </c>
      <c r="E47" s="250">
        <f>$E$5</f>
        <v>0</v>
      </c>
      <c r="F47" s="251" t="s">
        <v>17</v>
      </c>
      <c r="G47" s="250">
        <f>$G$5</f>
        <v>2</v>
      </c>
      <c r="H47" s="100">
        <f>IF(AND(E47="",G47=""),"",(E47-G47))</f>
        <v>-2</v>
      </c>
    </row>
    <row r="48" spans="1:8" ht="15">
      <c r="A48" s="97">
        <f>IF(Rechnen2!$X$3=0,"",3)</f>
        <v>3</v>
      </c>
      <c r="B48" s="250" t="str">
        <f>$B$11</f>
        <v>M07</v>
      </c>
      <c r="C48" s="250">
        <f>$C$11</f>
        <v>1</v>
      </c>
      <c r="D48" s="250">
        <f>$D$11</f>
        <v>0</v>
      </c>
      <c r="E48" s="250">
        <f>$E$11</f>
        <v>0</v>
      </c>
      <c r="F48" s="251" t="s">
        <v>17</v>
      </c>
      <c r="G48" s="250">
        <f>$G$11</f>
        <v>2</v>
      </c>
      <c r="H48" s="100">
        <f>IF(AND(E48="",G48=""),"",(E48-G48))</f>
        <v>-2</v>
      </c>
    </row>
    <row r="49" spans="1:8" ht="15">
      <c r="A49" s="97">
        <f>IF(Rechnen2!$X$3=0,"",4)</f>
        <v>4</v>
      </c>
      <c r="B49" s="250" t="str">
        <f>$B$17</f>
        <v>M11</v>
      </c>
      <c r="C49" s="250">
        <f>$C$17</f>
        <v>1</v>
      </c>
      <c r="D49" s="250">
        <f>$D$17</f>
        <v>0</v>
      </c>
      <c r="E49" s="250">
        <f>$E$17</f>
        <v>0</v>
      </c>
      <c r="F49" s="251" t="s">
        <v>17</v>
      </c>
      <c r="G49" s="250">
        <f>$G$17</f>
        <v>2</v>
      </c>
      <c r="H49" s="100">
        <f>IF(AND(E49="",G49=""),"",(E49-G49))</f>
        <v>-2</v>
      </c>
    </row>
    <row r="50" spans="1:8" ht="15">
      <c r="A50" s="97">
        <f>IF(Rechnen2!$X$3=0,"",5)</f>
        <v>5</v>
      </c>
      <c r="B50" s="250" t="str">
        <f>$B$23</f>
        <v>M15</v>
      </c>
      <c r="C50" s="250">
        <f>$C$23</f>
        <v>1</v>
      </c>
      <c r="D50" s="250">
        <f>$D$23</f>
        <v>0</v>
      </c>
      <c r="E50" s="250">
        <f>$E$23</f>
        <v>0</v>
      </c>
      <c r="F50" s="251" t="s">
        <v>17</v>
      </c>
      <c r="G50" s="250">
        <f>$G$23</f>
        <v>2</v>
      </c>
      <c r="H50" s="100">
        <f>IF(AND(E50="",G50=""),"",(E50-G50))</f>
        <v>-2</v>
      </c>
    </row>
    <row r="51" spans="1:8" ht="15">
      <c r="A51" s="97">
        <f>IF(Rechnen2!$X$3=0,"",6)</f>
        <v>6</v>
      </c>
      <c r="B51" s="250" t="str">
        <f>$B$35</f>
        <v>M23</v>
      </c>
      <c r="C51" s="250">
        <f>$C$35</f>
        <v>1</v>
      </c>
      <c r="D51" s="250">
        <f>$D$35</f>
        <v>0</v>
      </c>
      <c r="E51" s="250">
        <f>$E$35</f>
        <v>0</v>
      </c>
      <c r="F51" s="251" t="s">
        <v>17</v>
      </c>
      <c r="G51" s="250">
        <f>$G$35</f>
        <v>2</v>
      </c>
      <c r="H51" s="100">
        <f>IF(AND(E51="",G51=""),"",(E51-G51))</f>
        <v>-2</v>
      </c>
    </row>
    <row r="52" spans="1:8" ht="15">
      <c r="A52" s="97">
        <f>IF(Rechnen2!$X$3=0,"",7)</f>
        <v>7</v>
      </c>
      <c r="B52" s="250" t="str">
        <f>$B$41</f>
        <v>M27</v>
      </c>
      <c r="C52" s="250">
        <f>$C$41</f>
        <v>1</v>
      </c>
      <c r="D52" s="250">
        <f>$D$41</f>
        <v>0</v>
      </c>
      <c r="E52" s="250">
        <f>$E$41</f>
        <v>0</v>
      </c>
      <c r="F52" s="251" t="s">
        <v>17</v>
      </c>
      <c r="G52" s="250">
        <f>$G$41</f>
        <v>2</v>
      </c>
      <c r="H52" s="100">
        <f>IF(AND(E52="",G52=""),"",(E52-G52))</f>
        <v>-2</v>
      </c>
    </row>
  </sheetData>
  <sheetProtection password="E760" sheet="1" objects="1" scenarios="1"/>
  <mergeCells count="39">
    <mergeCell ref="E25:G26"/>
    <mergeCell ref="H25:H26"/>
    <mergeCell ref="A25:A26"/>
    <mergeCell ref="B44:H44"/>
    <mergeCell ref="H31:H32"/>
    <mergeCell ref="A37:A38"/>
    <mergeCell ref="B37:B38"/>
    <mergeCell ref="C37:C38"/>
    <mergeCell ref="D37:D38"/>
    <mergeCell ref="E37:G38"/>
    <mergeCell ref="H37:H38"/>
    <mergeCell ref="A31:A32"/>
    <mergeCell ref="B31:B32"/>
    <mergeCell ref="C31:C32"/>
    <mergeCell ref="D31:D32"/>
    <mergeCell ref="E31:G32"/>
    <mergeCell ref="B25:B26"/>
    <mergeCell ref="C25:C26"/>
    <mergeCell ref="D25:D26"/>
    <mergeCell ref="A19:A20"/>
    <mergeCell ref="B19:B20"/>
    <mergeCell ref="C19:C20"/>
    <mergeCell ref="D19:D20"/>
    <mergeCell ref="E19:G20"/>
    <mergeCell ref="H19:H20"/>
    <mergeCell ref="A13:A14"/>
    <mergeCell ref="B13:B14"/>
    <mergeCell ref="C13:C14"/>
    <mergeCell ref="D13:D14"/>
    <mergeCell ref="E13:G14"/>
    <mergeCell ref="H13:H14"/>
    <mergeCell ref="B1:H1"/>
    <mergeCell ref="E2:G2"/>
    <mergeCell ref="A7:A8"/>
    <mergeCell ref="B7:B8"/>
    <mergeCell ref="C7:C8"/>
    <mergeCell ref="D7:D8"/>
    <mergeCell ref="E7:G8"/>
    <mergeCell ref="H7:H8"/>
  </mergeCells>
  <printOptions horizontalCentered="1"/>
  <pageMargins left="0.7480314960629921" right="0.7086614173228347" top="0.984251968503937" bottom="0.3937007874015748" header="0" footer="0.31496062992125984"/>
  <pageSetup horizontalDpi="600" verticalDpi="600" orientation="portrait" paperSize="9" r:id="rId3"/>
  <headerFooter alignWithMargins="0">
    <oddHeader>&amp;C&amp;"Arial,Fett Kursiv"&amp;16&amp;E? Jugend - Turnier&amp;"Arial,Standard"&amp;10&amp;E
&amp;"Arial,Fett Kursiv"&amp;14VfB Wiesloch&amp;"Arial,Standard"&amp;10
&amp;12Stadionhalle - Wiesloch &amp;R&amp;"Arial,Fett"&amp;12Datum
</oddHeader>
  </headerFooter>
  <colBreaks count="1" manualBreakCount="1">
    <brk id="9"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Wickenhäuser, Eugen</dc:creator>
  <cp:keywords/>
  <dc:description/>
  <cp:lastModifiedBy>Wickenhäuser, Eugen</cp:lastModifiedBy>
  <cp:lastPrinted>2016-06-30T11:36:31Z</cp:lastPrinted>
  <dcterms:created xsi:type="dcterms:W3CDTF">1999-01-27T19:57:19Z</dcterms:created>
  <dcterms:modified xsi:type="dcterms:W3CDTF">2016-06-30T11:37:01Z</dcterms:modified>
  <cp:category/>
  <cp:version/>
  <cp:contentType/>
  <cp:contentStatus/>
</cp:coreProperties>
</file>