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0" yWindow="0" windowWidth="24000" windowHeight="10428" activeTab="0"/>
  </bookViews>
  <sheets>
    <sheet name="Hauptmenue" sheetId="1" r:id="rId1"/>
    <sheet name="Spielplan" sheetId="2" r:id="rId2"/>
    <sheet name="Spielplan2" sheetId="3" state="hidden" r:id="rId3"/>
    <sheet name="Spielplan1" sheetId="4" state="hidden" r:id="rId4"/>
    <sheet name="Vorgaben" sheetId="5" r:id="rId5"/>
    <sheet name="Gruppen-Tabellen" sheetId="6" r:id="rId6"/>
    <sheet name="Gruppen-Tabellen2" sheetId="7" r:id="rId7"/>
    <sheet name="Rechnen1" sheetId="8" state="hidden" r:id="rId8"/>
    <sheet name="Rechnen2" sheetId="9" state="hidden" r:id="rId9"/>
    <sheet name="Info" sheetId="10" r:id="rId10"/>
  </sheets>
  <externalReferences>
    <externalReference r:id="rId13"/>
    <externalReference r:id="rId14"/>
  </externalReferences>
  <definedNames>
    <definedName name="_xlnm.Print_Area" localSheetId="5">'Gruppen-Tabellen'!$A$1:$I$29</definedName>
    <definedName name="_xlnm.Print_Area" localSheetId="4">'Vorgaben'!$A$1:$B$14</definedName>
    <definedName name="_xlnm.Print_Titles" localSheetId="2">'Spielplan2'!$1:$1</definedName>
    <definedName name="International">#REF!</definedName>
    <definedName name="Jazz">#REF!</definedName>
    <definedName name="Klassik">#REF!</definedName>
    <definedName name="MaxiCDs">#REF!</definedName>
    <definedName name="Sampler">#REF!</definedName>
  </definedNames>
  <calcPr fullCalcOnLoad="1"/>
</workbook>
</file>

<file path=xl/comments2.xml><?xml version="1.0" encoding="utf-8"?>
<comments xmlns="http://schemas.openxmlformats.org/spreadsheetml/2006/main">
  <authors>
    <author>wickenh1</author>
  </authors>
  <commentList>
    <comment ref="K89" authorId="0">
      <text>
        <r>
          <rPr>
            <b/>
            <sz val="8"/>
            <rFont val="Tahoma"/>
            <family val="0"/>
          </rPr>
          <t>Eugen Wickenhäuser:</t>
        </r>
        <r>
          <rPr>
            <sz val="8"/>
            <rFont val="Tahoma"/>
            <family val="0"/>
          </rPr>
          <t xml:space="preserve">
Bitte die Schaltfläche Tabellen aktuallisieren nach Ergebniseintrag betätigen</t>
        </r>
      </text>
    </comment>
  </commentList>
</comments>
</file>

<file path=xl/comments3.xml><?xml version="1.0" encoding="utf-8"?>
<comments xmlns="http://schemas.openxmlformats.org/spreadsheetml/2006/main">
  <authors>
    <author>wickenh1</author>
  </authors>
  <commentList>
    <comment ref="K34" authorId="0">
      <text>
        <r>
          <rPr>
            <b/>
            <sz val="8"/>
            <rFont val="Tahoma"/>
            <family val="0"/>
          </rPr>
          <t>Eugen Wickenhäuser:</t>
        </r>
        <r>
          <rPr>
            <sz val="8"/>
            <rFont val="Tahoma"/>
            <family val="0"/>
          </rPr>
          <t xml:space="preserve">
Bitte die Schaltfläche Tabellen aktuallisieren nach Ergebniseintrag betätigen</t>
        </r>
      </text>
    </comment>
    <comment ref="K42" authorId="0">
      <text>
        <r>
          <rPr>
            <b/>
            <sz val="8"/>
            <rFont val="Tahoma"/>
            <family val="0"/>
          </rPr>
          <t>Eugen Wickenhäuser:</t>
        </r>
        <r>
          <rPr>
            <sz val="8"/>
            <rFont val="Tahoma"/>
            <family val="0"/>
          </rPr>
          <t xml:space="preserve">
Bitte die Schaltfläche Tabellen aktuallisieren nach Ergebniseintrag betätigen</t>
        </r>
      </text>
    </comment>
    <comment ref="K45" authorId="0">
      <text>
        <r>
          <rPr>
            <b/>
            <sz val="8"/>
            <rFont val="Tahoma"/>
            <family val="0"/>
          </rPr>
          <t>Eugen Wickenhäuser:</t>
        </r>
        <r>
          <rPr>
            <sz val="8"/>
            <rFont val="Tahoma"/>
            <family val="0"/>
          </rPr>
          <t xml:space="preserve">
Bitte die Schaltfläche Tabellen aktuallisieren nach Ergebniseintrag betätigen</t>
        </r>
      </text>
    </comment>
    <comment ref="K48" authorId="0">
      <text>
        <r>
          <rPr>
            <b/>
            <sz val="8"/>
            <rFont val="Tahoma"/>
            <family val="0"/>
          </rPr>
          <t>Eugen Wickenhäuser:</t>
        </r>
        <r>
          <rPr>
            <sz val="8"/>
            <rFont val="Tahoma"/>
            <family val="0"/>
          </rPr>
          <t xml:space="preserve">
Bitte die Schaltfläche Tabellen aktuallisieren nach Ergebniseintrag betätigen</t>
        </r>
      </text>
    </comment>
    <comment ref="K51" authorId="0">
      <text>
        <r>
          <rPr>
            <b/>
            <sz val="8"/>
            <rFont val="Tahoma"/>
            <family val="0"/>
          </rPr>
          <t>Eugen Wickenhäuser:</t>
        </r>
        <r>
          <rPr>
            <sz val="8"/>
            <rFont val="Tahoma"/>
            <family val="0"/>
          </rPr>
          <t xml:space="preserve">
Bitte die Schaltfläche Tabellen aktuallisieren nach Ergebniseintrag betätigen</t>
        </r>
      </text>
    </comment>
    <comment ref="K54" authorId="0">
      <text>
        <r>
          <rPr>
            <b/>
            <sz val="8"/>
            <rFont val="Tahoma"/>
            <family val="0"/>
          </rPr>
          <t>Eugen Wickenhäuser:</t>
        </r>
        <r>
          <rPr>
            <sz val="8"/>
            <rFont val="Tahoma"/>
            <family val="0"/>
          </rPr>
          <t xml:space="preserve">
Bitte die Schaltfläche Tabellen aktuallisieren nach Ergebniseintrag betätigen</t>
        </r>
      </text>
    </comment>
    <comment ref="K57" authorId="0">
      <text>
        <r>
          <rPr>
            <b/>
            <sz val="8"/>
            <rFont val="Tahoma"/>
            <family val="0"/>
          </rPr>
          <t>Eugen Wickenhäuser:</t>
        </r>
        <r>
          <rPr>
            <sz val="8"/>
            <rFont val="Tahoma"/>
            <family val="0"/>
          </rPr>
          <t xml:space="preserve">
Bitte die Schaltfläche Tabellen aktuallisieren nach Ergebniseintrag betätigen</t>
        </r>
      </text>
    </comment>
  </commentList>
</comments>
</file>

<file path=xl/comments5.xml><?xml version="1.0" encoding="utf-8"?>
<comments xmlns="http://schemas.openxmlformats.org/spreadsheetml/2006/main">
  <authors>
    <author>Wickie</author>
    <author>Wickenh?user, Eugen</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8" authorId="0">
      <text>
        <r>
          <rPr>
            <b/>
            <sz val="8"/>
            <rFont val="Tahoma"/>
            <family val="2"/>
          </rPr>
          <t>Wickie:</t>
        </r>
        <r>
          <rPr>
            <sz val="8"/>
            <rFont val="Tahoma"/>
            <family val="2"/>
          </rPr>
          <t xml:space="preserve">
hier Uhrzeit Beginn des 1. Spiels eintragen im Format hh:mm</t>
        </r>
      </text>
    </comment>
    <comment ref="D10" authorId="0">
      <text>
        <r>
          <rPr>
            <b/>
            <sz val="8"/>
            <rFont val="Tahoma"/>
            <family val="2"/>
          </rPr>
          <t>Wickie:</t>
        </r>
        <r>
          <rPr>
            <sz val="8"/>
            <rFont val="Tahoma"/>
            <family val="2"/>
          </rPr>
          <t xml:space="preserve">
hier Uhrzeit Beginn des 1. Spiels eintragen im Format hh:mm</t>
        </r>
      </text>
    </comment>
    <comment ref="E8" authorId="1">
      <text>
        <r>
          <rPr>
            <b/>
            <sz val="9"/>
            <rFont val="Tahoma"/>
            <family val="2"/>
          </rPr>
          <t>Wickenhäuser, Eugen:</t>
        </r>
        <r>
          <rPr>
            <sz val="9"/>
            <rFont val="Tahoma"/>
            <family val="2"/>
          </rPr>
          <t xml:space="preserve">
hier 1. Turniertag
TT.MM.JJJJ</t>
        </r>
      </text>
    </comment>
    <comment ref="E10" authorId="1">
      <text>
        <r>
          <rPr>
            <b/>
            <sz val="9"/>
            <rFont val="Tahoma"/>
            <family val="2"/>
          </rPr>
          <t>Wickenhäuser, Eugen:
hier 1. Turniertag
TT.MM.JJJJ</t>
        </r>
        <r>
          <rPr>
            <sz val="9"/>
            <rFont val="Tahoma"/>
            <family val="2"/>
          </rPr>
          <t xml:space="preserve">
</t>
        </r>
      </text>
    </comment>
    <comment ref="D14" authorId="0">
      <text>
        <r>
          <rPr>
            <b/>
            <sz val="8"/>
            <rFont val="Tahoma"/>
            <family val="2"/>
          </rPr>
          <t>Wickie:</t>
        </r>
        <r>
          <rPr>
            <sz val="8"/>
            <rFont val="Tahoma"/>
            <family val="2"/>
          </rPr>
          <t xml:space="preserve">
hier bitte die Spielzeit in hh:mm eintragen -wird dann im Zeitplan übernommen.</t>
        </r>
      </text>
    </comment>
    <comment ref="D16"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18"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26" authorId="0">
      <text>
        <r>
          <rPr>
            <b/>
            <sz val="8"/>
            <rFont val="Tahoma"/>
            <family val="2"/>
          </rPr>
          <t>Eugen Wickenhäuser:</t>
        </r>
        <r>
          <rPr>
            <sz val="8"/>
            <rFont val="Tahoma"/>
            <family val="2"/>
          </rPr>
          <t xml:space="preserve">
</t>
        </r>
        <r>
          <rPr>
            <b/>
            <sz val="10"/>
            <rFont val="Tahoma"/>
            <family val="2"/>
          </rPr>
          <t>hier werden die Mannschaften für die Platzierungsspiele ausgewiesen.</t>
        </r>
      </text>
    </comment>
  </commentList>
</comments>
</file>

<file path=xl/sharedStrings.xml><?xml version="1.0" encoding="utf-8"?>
<sst xmlns="http://schemas.openxmlformats.org/spreadsheetml/2006/main" count="984" uniqueCount="196">
  <si>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</si>
  <si>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</si>
  <si>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</si>
  <si>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</si>
  <si>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</si>
  <si>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</si>
  <si>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</si>
  <si>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</si>
  <si>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</si>
  <si>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</si>
  <si>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</si>
  <si>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</si>
  <si>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</si>
  <si>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</si>
  <si>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</si>
  <si>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</si>
  <si>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</si>
  <si>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</si>
  <si>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</si>
  <si>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</si>
  <si>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</si>
  <si>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</si>
  <si>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</si>
  <si>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</si>
  <si>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</si>
  <si>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</si>
  <si>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</si>
  <si>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</si>
  <si>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</si>
  <si>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Finale</t>
  </si>
  <si>
    <t>Vorgaben</t>
  </si>
  <si>
    <t>hh:mm</t>
  </si>
  <si>
    <t>Spiel</t>
  </si>
  <si>
    <t>Mannschaft</t>
  </si>
  <si>
    <t>Punkte Mann-schaft Heim</t>
  </si>
  <si>
    <t>Punkte Mann-schaft Gast</t>
  </si>
  <si>
    <t>Spiele</t>
  </si>
  <si>
    <t>Diff.</t>
  </si>
  <si>
    <t>1. Spiel</t>
  </si>
  <si>
    <t>2. Spiel</t>
  </si>
  <si>
    <t>3. Spiel</t>
  </si>
  <si>
    <t>4. Spiel</t>
  </si>
  <si>
    <t>Summe aller Spiele Gruppe A</t>
  </si>
  <si>
    <t>Summe aller Spiele Gruppe B</t>
  </si>
  <si>
    <t>Gruppeneinteilung - Tabellen</t>
  </si>
  <si>
    <t>Rang</t>
  </si>
  <si>
    <t>(Vorrunde)</t>
  </si>
  <si>
    <t>GruppeC</t>
  </si>
  <si>
    <t>Summe aller Spiele Gruppe C</t>
  </si>
  <si>
    <t>Summe aller Spiele Gruppe D</t>
  </si>
  <si>
    <t>Sieger Viertelfinale Spiel 42</t>
  </si>
  <si>
    <t>Sieger Viertelfinale Spiel 43</t>
  </si>
  <si>
    <t>Sieger Viertelfinale Spiel 41</t>
  </si>
  <si>
    <t>Sieger Viertelfinale Spiel 44</t>
  </si>
  <si>
    <t>Verlierer Halbfinale Spiel 45</t>
  </si>
  <si>
    <t>Verlierer Halbfinale Spiel 46</t>
  </si>
  <si>
    <t>Sieger Halbfinale Spiel 45</t>
  </si>
  <si>
    <t>Sieger Halbfinale Spiel 46</t>
  </si>
  <si>
    <t>Feld 1</t>
  </si>
  <si>
    <t>Feld 2</t>
  </si>
  <si>
    <t>Spiel um den 3.Feld</t>
  </si>
  <si>
    <t>Turnierbeginn:</t>
  </si>
  <si>
    <t>Summe aller Vorrundenspiele</t>
  </si>
  <si>
    <t>Spielplan</t>
  </si>
  <si>
    <t>Mannschaften</t>
  </si>
  <si>
    <t>Regebnis</t>
  </si>
  <si>
    <t>C1-C2</t>
  </si>
  <si>
    <t>B1-B2</t>
  </si>
  <si>
    <t>D1-D2</t>
  </si>
  <si>
    <t>Platz 1</t>
  </si>
  <si>
    <t>Platz 2</t>
  </si>
  <si>
    <t>Finales</t>
  </si>
  <si>
    <t>Spiel um</t>
  </si>
  <si>
    <t>Résultat</t>
  </si>
  <si>
    <t>A3-B3</t>
  </si>
  <si>
    <t>Platz 3 Gruppe A</t>
  </si>
  <si>
    <t>Platz 3 Gruppe B</t>
  </si>
  <si>
    <t>C3-D3</t>
  </si>
  <si>
    <t>Platz 3 Gruppe C</t>
  </si>
  <si>
    <t>Platz 3 Gruppe D</t>
  </si>
  <si>
    <t>A2-B2</t>
  </si>
  <si>
    <t>Platz 2 Gruppe A</t>
  </si>
  <si>
    <t>Platz 2 Gruppe B</t>
  </si>
  <si>
    <t>C2-D2</t>
  </si>
  <si>
    <t>Platz 2 Gruppe C</t>
  </si>
  <si>
    <t>Platz 2 Gruppe D</t>
  </si>
  <si>
    <t>Halbfinale</t>
  </si>
  <si>
    <t>A1-B1</t>
  </si>
  <si>
    <t>C1-D1</t>
  </si>
  <si>
    <t>Platz 1 Gruppe C</t>
  </si>
  <si>
    <t>Platz 1 Gruppe D</t>
  </si>
  <si>
    <t>Spiel um Platz 11-12</t>
  </si>
  <si>
    <t>Verlierer A3/B3</t>
  </si>
  <si>
    <t>Verlierer C3/D3</t>
  </si>
  <si>
    <t>Spiel um Platz 9-10</t>
  </si>
  <si>
    <t>Sieger A3/B3</t>
  </si>
  <si>
    <t>Sieger C3/D3</t>
  </si>
  <si>
    <t>Spiel um Platz 7-8</t>
  </si>
  <si>
    <t>Verlierer A2/B2</t>
  </si>
  <si>
    <t>Verlierer C2/D2</t>
  </si>
  <si>
    <t>Spiel um Platz 5-6</t>
  </si>
  <si>
    <t>Sieger A2/B2</t>
  </si>
  <si>
    <t>Sieger C2/D2</t>
  </si>
  <si>
    <t>Spiel um Platz 3-4</t>
  </si>
  <si>
    <t>Verlierer Halbfinale A1/B1</t>
  </si>
  <si>
    <t>Verlierer Halbfinale C1/C1</t>
  </si>
  <si>
    <t>Sieger Halbfinale A1/B1</t>
  </si>
  <si>
    <t>Sieger Halbfinale C1/C1</t>
  </si>
  <si>
    <t>Platzierungen</t>
  </si>
  <si>
    <t>1.</t>
  </si>
  <si>
    <t>2.</t>
  </si>
  <si>
    <t xml:space="preserve"> </t>
  </si>
  <si>
    <t>3.</t>
  </si>
  <si>
    <t>4.</t>
  </si>
  <si>
    <t>5.</t>
  </si>
  <si>
    <t>6.</t>
  </si>
  <si>
    <t>7.</t>
  </si>
  <si>
    <t>8.</t>
  </si>
  <si>
    <t>9.</t>
  </si>
  <si>
    <t>10.</t>
  </si>
  <si>
    <t>11.</t>
  </si>
  <si>
    <t>12.</t>
  </si>
  <si>
    <t>Platz</t>
  </si>
  <si>
    <t>Punkte</t>
  </si>
  <si>
    <t xml:space="preserve">pour Spiele (Platz 5-12)  Finales - Classement </t>
  </si>
  <si>
    <t>Gruppe A-D 
(Platz Platz pour Spiele)</t>
  </si>
  <si>
    <t>M01</t>
  </si>
  <si>
    <t>M02</t>
  </si>
  <si>
    <t>M03</t>
  </si>
  <si>
    <t>M04</t>
  </si>
  <si>
    <t>M05</t>
  </si>
  <si>
    <t>M06</t>
  </si>
  <si>
    <t>M07</t>
  </si>
  <si>
    <t>M08</t>
  </si>
  <si>
    <t>M09</t>
  </si>
  <si>
    <t>M10</t>
  </si>
  <si>
    <t>M11</t>
  </si>
  <si>
    <t>M12</t>
  </si>
  <si>
    <t>M13</t>
  </si>
  <si>
    <t>M14</t>
  </si>
  <si>
    <t>M15</t>
  </si>
  <si>
    <t>M16</t>
  </si>
  <si>
    <t>M17</t>
  </si>
  <si>
    <t>M18</t>
  </si>
  <si>
    <t>M19</t>
  </si>
  <si>
    <t>M20</t>
  </si>
  <si>
    <t xml:space="preserve">Zwischenrunde
Endrunde/
Finalspiele
</t>
  </si>
  <si>
    <t>2. Turniertag</t>
  </si>
  <si>
    <t>1. Turniertag</t>
  </si>
  <si>
    <t>(Zwischenrunde)</t>
  </si>
  <si>
    <t>Spielzeit 1. Turniertag</t>
  </si>
  <si>
    <t>Spielzeit 2. Turniertag</t>
  </si>
  <si>
    <t>(zwischen den Spielen der Zwischenrunde)</t>
  </si>
  <si>
    <t>Zwischen- und Endrunde</t>
  </si>
  <si>
    <t>Spielnr.</t>
  </si>
  <si>
    <t>Gr. 1</t>
  </si>
  <si>
    <t>Gr. 2</t>
  </si>
  <si>
    <t>Gr. 3</t>
  </si>
  <si>
    <t>Gr. 4</t>
  </si>
  <si>
    <t>Zwischenrunde Gruppe 1</t>
  </si>
  <si>
    <t>Zwischenrunde Gruppe 2</t>
  </si>
  <si>
    <t>Zwischenrunde Gruppe 3</t>
  </si>
  <si>
    <t>Zwischenrunde Gruppe 4</t>
  </si>
  <si>
    <t>Finalspiele</t>
  </si>
  <si>
    <t>Spielplan Zwischenrunde</t>
  </si>
  <si>
    <t>1. Gruppe A</t>
  </si>
  <si>
    <t>1. Gruppe B</t>
  </si>
  <si>
    <t>2. Gruppe 1</t>
  </si>
  <si>
    <t>2. Gruppe 2</t>
  </si>
  <si>
    <t>2. Gruppe 3</t>
  </si>
  <si>
    <t>2. Gruppe 4</t>
  </si>
  <si>
    <t>1. Gruppe 2</t>
  </si>
  <si>
    <t>1. Gruppe 1</t>
  </si>
  <si>
    <t>1. Gruppe 3</t>
  </si>
  <si>
    <t>1. Gruppe 4</t>
  </si>
  <si>
    <t>Zwischenrundentabelle</t>
  </si>
  <si>
    <t>Verlierer Spiel 53</t>
  </si>
  <si>
    <t>Verlierer Spiel 54</t>
  </si>
  <si>
    <t>Sieger Spiel 53</t>
  </si>
  <si>
    <t>Gruppe 1</t>
  </si>
  <si>
    <t>Gruppe 2</t>
  </si>
  <si>
    <t>Gruppe 3</t>
  </si>
  <si>
    <t>Gruppe 4</t>
  </si>
  <si>
    <t>Sieger Spiel 55</t>
  </si>
  <si>
    <t>Sieger Spiel 54</t>
  </si>
  <si>
    <t>Sieger Spiel 56</t>
  </si>
  <si>
    <t>(zwischen den Spielen der
Viertelfinale/Halbfinale)</t>
  </si>
  <si>
    <t>Spiel um Platz 3</t>
  </si>
  <si>
    <t>Verlierer 2. Halbfinale Spiel 58</t>
  </si>
  <si>
    <t>Verlierer 1. Halbfinale Spiel 57</t>
  </si>
  <si>
    <t>Sieger 1. Halbfinale Spiel 57</t>
  </si>
  <si>
    <t>Sieger 2. Halbfinale Spiel 58</t>
  </si>
  <si>
    <t>1. Spiel VF</t>
  </si>
  <si>
    <t>2 Spiel VF</t>
  </si>
  <si>
    <t>3 Spiel VF</t>
  </si>
  <si>
    <t>4 Spiel VF</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</si>
</sst>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407]dddd\,\ d\.\ mmmm\ yyyy"/>
    <numFmt numFmtId="206" formatCode="mm:ss.0;@"/>
    <numFmt numFmtId="207" formatCode="h:mm;@"/>
    <numFmt numFmtId="208" formatCode="[$-F400]h:mm:ss\ AM/PM"/>
    <numFmt numFmtId="209" formatCode="0_ ;[Red]\-0\ "/>
    <numFmt numFmtId="210" formatCode="00000"/>
    <numFmt numFmtId="211" formatCode="0_ ;\-0\ "/>
    <numFmt numFmtId="212" formatCode="[$€-2]\ #,##0.00_);[Red]\([$€-2]\ #,##0.00\)"/>
    <numFmt numFmtId="213" formatCode="[$-F800]dddd\,\ mmmm\ dd\,\ yyyy"/>
  </numFmts>
  <fonts count="92">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sz val="7"/>
      <name val="Small Fonts"/>
      <family val="2"/>
    </font>
    <font>
      <b/>
      <sz val="6"/>
      <color indexed="17"/>
      <name val="Arial"/>
      <family val="2"/>
    </font>
    <font>
      <b/>
      <sz val="9"/>
      <color indexed="12"/>
      <name val="Arial"/>
      <family val="2"/>
    </font>
    <font>
      <b/>
      <sz val="12"/>
      <color indexed="12"/>
      <name val="Arial"/>
      <family val="2"/>
    </font>
    <font>
      <b/>
      <u val="single"/>
      <sz val="18"/>
      <name val="Arial"/>
      <family val="2"/>
    </font>
    <font>
      <sz val="9"/>
      <name val="Small Fonts"/>
      <family val="2"/>
    </font>
    <font>
      <sz val="8"/>
      <name val="Small Fonts"/>
      <family val="2"/>
    </font>
    <font>
      <b/>
      <i/>
      <u val="single"/>
      <sz val="11"/>
      <name val="Arial"/>
      <family val="2"/>
    </font>
    <font>
      <b/>
      <i/>
      <sz val="18"/>
      <name val="Arial"/>
      <family val="2"/>
    </font>
    <font>
      <b/>
      <i/>
      <sz val="16"/>
      <name val="Arial"/>
      <family val="2"/>
    </font>
    <font>
      <sz val="9"/>
      <name val="Tahoma"/>
      <family val="2"/>
    </font>
    <font>
      <b/>
      <sz val="9"/>
      <name val="Tahoma"/>
      <family val="2"/>
    </font>
    <font>
      <b/>
      <sz val="16"/>
      <color indexed="12"/>
      <name val="Arial"/>
      <family val="2"/>
    </font>
    <font>
      <b/>
      <sz val="11"/>
      <color indexed="10"/>
      <name val="Arial"/>
      <family val="2"/>
    </font>
    <font>
      <b/>
      <sz val="11"/>
      <color indexed="56"/>
      <name val="Arial"/>
      <family val="2"/>
    </font>
    <font>
      <b/>
      <sz val="12"/>
      <color indexed="5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
      <patternFill patternType="solid">
        <fgColor indexed="41"/>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78" fillId="27" borderId="2" applyNumberFormat="0" applyAlignment="0" applyProtection="0"/>
    <xf numFmtId="0" fontId="79" fillId="0" borderId="3" applyNumberFormat="0" applyFill="0" applyAlignment="0" applyProtection="0"/>
    <xf numFmtId="0" fontId="80" fillId="0" borderId="0" applyNumberFormat="0" applyFill="0" applyBorder="0" applyAlignment="0" applyProtection="0"/>
    <xf numFmtId="0" fontId="81"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34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0" borderId="0" xfId="53">
      <alignment/>
      <protection/>
    </xf>
    <xf numFmtId="0" fontId="38" fillId="41" borderId="0" xfId="0" applyFont="1" applyFill="1" applyBorder="1" applyAlignment="1">
      <alignment horizontal="center" vertical="center"/>
    </xf>
    <xf numFmtId="0" fontId="0" fillId="37" borderId="0" xfId="0" applyFill="1" applyBorder="1" applyAlignment="1">
      <alignment/>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173" fontId="0" fillId="33" borderId="11" xfId="0" applyNumberFormat="1"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3" xfId="0" applyFont="1" applyFill="1" applyBorder="1" applyAlignment="1" applyProtection="1">
      <alignment vertical="center"/>
      <protection/>
    </xf>
    <xf numFmtId="0" fontId="10" fillId="33" borderId="13" xfId="0" applyFont="1" applyFill="1" applyBorder="1" applyAlignment="1" applyProtection="1">
      <alignment horizontal="center" vertical="center"/>
      <protection/>
    </xf>
    <xf numFmtId="0" fontId="1" fillId="33" borderId="13" xfId="0" applyFont="1" applyFill="1" applyBorder="1" applyAlignment="1" applyProtection="1">
      <alignment horizontal="right" vertical="center"/>
      <protection locked="0"/>
    </xf>
    <xf numFmtId="0" fontId="1" fillId="33" borderId="13"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1" xfId="0" applyFont="1" applyFill="1" applyBorder="1" applyAlignment="1" applyProtection="1">
      <alignment horizontal="right" vertical="center"/>
      <protection locked="0"/>
    </xf>
    <xf numFmtId="0" fontId="0" fillId="33" borderId="0" xfId="0" applyFont="1" applyFill="1" applyAlignment="1" applyProtection="1">
      <alignment horizontal="centerContinuous" vertical="center"/>
      <protection/>
    </xf>
    <xf numFmtId="0" fontId="1" fillId="33" borderId="0" xfId="0" applyFont="1" applyFill="1" applyAlignment="1" applyProtection="1">
      <alignment horizontal="center" wrapText="1"/>
      <protection/>
    </xf>
    <xf numFmtId="0" fontId="41" fillId="33" borderId="0" xfId="0" applyFont="1" applyFill="1" applyAlignment="1" applyProtection="1">
      <alignment horizontal="center"/>
      <protection/>
    </xf>
    <xf numFmtId="0" fontId="5" fillId="33" borderId="14" xfId="0" applyFont="1" applyFill="1" applyBorder="1" applyAlignment="1" applyProtection="1">
      <alignment horizontal="right"/>
      <protection/>
    </xf>
    <xf numFmtId="0" fontId="30" fillId="33" borderId="15" xfId="0" applyFont="1" applyFill="1" applyBorder="1" applyAlignment="1" applyProtection="1">
      <alignment horizontal="center"/>
      <protection/>
    </xf>
    <xf numFmtId="0" fontId="30" fillId="33" borderId="16" xfId="0" applyFont="1" applyFill="1" applyBorder="1" applyAlignment="1" applyProtection="1">
      <alignment horizontal="right"/>
      <protection/>
    </xf>
    <xf numFmtId="0" fontId="30" fillId="33" borderId="16" xfId="0" applyFont="1" applyFill="1" applyBorder="1" applyAlignment="1" applyProtection="1">
      <alignment horizontal="center"/>
      <protection/>
    </xf>
    <xf numFmtId="0" fontId="30" fillId="33" borderId="17" xfId="0" applyFont="1" applyFill="1" applyBorder="1" applyAlignment="1" applyProtection="1">
      <alignment horizontal="center"/>
      <protection/>
    </xf>
    <xf numFmtId="0" fontId="5" fillId="33" borderId="14" xfId="0" applyFont="1" applyFill="1" applyBorder="1" applyAlignment="1" applyProtection="1">
      <alignment horizontal="centerContinuous"/>
      <protection/>
    </xf>
    <xf numFmtId="0" fontId="5" fillId="33" borderId="18" xfId="0" applyFont="1" applyFill="1" applyBorder="1" applyAlignment="1" applyProtection="1">
      <alignment horizontal="centerContinuous"/>
      <protection/>
    </xf>
    <xf numFmtId="0" fontId="9" fillId="33" borderId="0" xfId="0" applyFont="1" applyFill="1" applyAlignment="1" applyProtection="1">
      <alignment horizontal="left" vertical="center" wrapText="1"/>
      <protection/>
    </xf>
    <xf numFmtId="0" fontId="0" fillId="33" borderId="0" xfId="0" applyFont="1" applyFill="1" applyAlignment="1" applyProtection="1">
      <alignment/>
      <protection locked="0"/>
    </xf>
    <xf numFmtId="0" fontId="1" fillId="10" borderId="13" xfId="0" applyFont="1" applyFill="1" applyBorder="1" applyAlignment="1" applyProtection="1">
      <alignment horizontal="right" vertical="center"/>
      <protection/>
    </xf>
    <xf numFmtId="0" fontId="1" fillId="10" borderId="13" xfId="0" applyFont="1" applyFill="1" applyBorder="1" applyAlignment="1" applyProtection="1">
      <alignment horizontal="left" vertical="center"/>
      <protection/>
    </xf>
    <xf numFmtId="0" fontId="0" fillId="33" borderId="13" xfId="0" applyFont="1" applyFill="1" applyBorder="1" applyAlignment="1" applyProtection="1">
      <alignment vertical="center"/>
      <protection/>
    </xf>
    <xf numFmtId="173" fontId="0" fillId="42" borderId="19" xfId="0" applyNumberFormat="1" applyFont="1" applyFill="1" applyBorder="1" applyAlignment="1" applyProtection="1">
      <alignment horizontal="center"/>
      <protection/>
    </xf>
    <xf numFmtId="0" fontId="0" fillId="42" borderId="20" xfId="0" applyFont="1" applyFill="1" applyBorder="1" applyAlignment="1" applyProtection="1">
      <alignment horizontal="center" vertical="center"/>
      <protection/>
    </xf>
    <xf numFmtId="0" fontId="10" fillId="42" borderId="20" xfId="0" applyFont="1" applyFill="1" applyBorder="1" applyAlignment="1" applyProtection="1">
      <alignment horizontal="left"/>
      <protection/>
    </xf>
    <xf numFmtId="0" fontId="0" fillId="42" borderId="20"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20" xfId="0" applyFont="1" applyFill="1" applyBorder="1" applyAlignment="1" applyProtection="1">
      <alignment horizontal="right"/>
      <protection/>
    </xf>
    <xf numFmtId="0" fontId="0" fillId="42" borderId="20" xfId="0" applyFont="1" applyFill="1" applyBorder="1" applyAlignment="1" applyProtection="1">
      <alignment horizontal="left"/>
      <protection/>
    </xf>
    <xf numFmtId="0" fontId="0" fillId="42" borderId="21" xfId="0" applyFont="1" applyFill="1" applyBorder="1" applyAlignment="1" applyProtection="1">
      <alignment horizontal="left"/>
      <protection locked="0"/>
    </xf>
    <xf numFmtId="173" fontId="0" fillId="42" borderId="22" xfId="0" applyNumberFormat="1" applyFont="1" applyFill="1" applyBorder="1" applyAlignment="1" applyProtection="1">
      <alignment horizontal="center"/>
      <protection/>
    </xf>
    <xf numFmtId="0" fontId="0" fillId="42" borderId="13" xfId="0" applyFont="1" applyFill="1" applyBorder="1" applyAlignment="1" applyProtection="1">
      <alignment horizontal="center" vertical="center"/>
      <protection/>
    </xf>
    <xf numFmtId="0" fontId="10" fillId="42" borderId="13" xfId="0" applyFont="1" applyFill="1" applyBorder="1" applyAlignment="1" applyProtection="1">
      <alignment horizontal="left"/>
      <protection/>
    </xf>
    <xf numFmtId="0" fontId="0" fillId="42" borderId="13" xfId="0" applyFont="1" applyFill="1" applyBorder="1" applyAlignment="1" applyProtection="1">
      <alignment horizontal="center"/>
      <protection/>
    </xf>
    <xf numFmtId="0" fontId="0" fillId="42" borderId="13" xfId="0" applyFont="1" applyFill="1" applyBorder="1" applyAlignment="1" applyProtection="1">
      <alignment horizontal="center"/>
      <protection/>
    </xf>
    <xf numFmtId="0" fontId="0" fillId="42" borderId="13" xfId="0" applyFont="1" applyFill="1" applyBorder="1" applyAlignment="1" applyProtection="1">
      <alignment horizontal="right"/>
      <protection/>
    </xf>
    <xf numFmtId="0" fontId="0" fillId="42" borderId="13" xfId="0" applyFont="1" applyFill="1" applyBorder="1" applyAlignment="1" applyProtection="1">
      <alignment horizontal="left"/>
      <protection/>
    </xf>
    <xf numFmtId="0" fontId="0" fillId="42" borderId="23" xfId="0" applyFont="1" applyFill="1" applyBorder="1" applyAlignment="1" applyProtection="1">
      <alignment horizontal="left"/>
      <protection locked="0"/>
    </xf>
    <xf numFmtId="173" fontId="0" fillId="43" borderId="22" xfId="0" applyNumberFormat="1" applyFont="1" applyFill="1" applyBorder="1" applyAlignment="1" applyProtection="1">
      <alignment horizontal="center"/>
      <protection/>
    </xf>
    <xf numFmtId="0" fontId="0" fillId="43" borderId="13" xfId="0" applyFont="1" applyFill="1" applyBorder="1" applyAlignment="1" applyProtection="1">
      <alignment horizontal="center" vertical="center"/>
      <protection/>
    </xf>
    <xf numFmtId="0" fontId="10" fillId="43" borderId="13" xfId="0" applyFont="1" applyFill="1" applyBorder="1" applyAlignment="1" applyProtection="1">
      <alignment horizontal="left"/>
      <protection/>
    </xf>
    <xf numFmtId="0" fontId="0" fillId="43" borderId="13" xfId="0" applyFont="1" applyFill="1" applyBorder="1" applyAlignment="1" applyProtection="1">
      <alignment horizontal="center"/>
      <protection/>
    </xf>
    <xf numFmtId="0" fontId="0" fillId="43" borderId="13" xfId="0" applyFont="1" applyFill="1" applyBorder="1" applyAlignment="1" applyProtection="1">
      <alignment horizontal="center"/>
      <protection/>
    </xf>
    <xf numFmtId="0" fontId="0" fillId="43" borderId="13" xfId="0" applyFont="1" applyFill="1" applyBorder="1" applyAlignment="1" applyProtection="1">
      <alignment horizontal="right"/>
      <protection/>
    </xf>
    <xf numFmtId="0" fontId="0" fillId="43" borderId="13" xfId="0" applyFont="1" applyFill="1" applyBorder="1" applyAlignment="1" applyProtection="1">
      <alignment horizontal="left"/>
      <protection/>
    </xf>
    <xf numFmtId="0" fontId="0" fillId="43" borderId="23" xfId="0" applyFont="1" applyFill="1" applyBorder="1" applyAlignment="1" applyProtection="1">
      <alignment horizontal="left"/>
      <protection locked="0"/>
    </xf>
    <xf numFmtId="173" fontId="0" fillId="43" borderId="24" xfId="0" applyNumberFormat="1" applyFont="1" applyFill="1" applyBorder="1" applyAlignment="1" applyProtection="1">
      <alignment horizontal="center"/>
      <protection/>
    </xf>
    <xf numFmtId="0" fontId="0" fillId="43" borderId="25" xfId="0" applyFont="1" applyFill="1" applyBorder="1" applyAlignment="1" applyProtection="1">
      <alignment horizontal="center" vertical="center"/>
      <protection/>
    </xf>
    <xf numFmtId="0" fontId="10" fillId="43" borderId="25" xfId="0" applyFont="1" applyFill="1" applyBorder="1" applyAlignment="1" applyProtection="1">
      <alignment horizontal="left"/>
      <protection/>
    </xf>
    <xf numFmtId="0" fontId="0" fillId="43" borderId="25" xfId="0" applyFont="1" applyFill="1" applyBorder="1" applyAlignment="1" applyProtection="1">
      <alignment horizontal="center"/>
      <protection/>
    </xf>
    <xf numFmtId="0" fontId="0" fillId="43" borderId="25" xfId="0" applyFont="1" applyFill="1" applyBorder="1" applyAlignment="1" applyProtection="1">
      <alignment horizontal="center"/>
      <protection/>
    </xf>
    <xf numFmtId="0" fontId="0" fillId="43" borderId="25" xfId="0" applyFont="1" applyFill="1" applyBorder="1" applyAlignment="1" applyProtection="1">
      <alignment horizontal="right"/>
      <protection/>
    </xf>
    <xf numFmtId="0" fontId="0" fillId="43" borderId="25" xfId="0" applyFont="1" applyFill="1" applyBorder="1" applyAlignment="1" applyProtection="1">
      <alignment horizontal="left"/>
      <protection/>
    </xf>
    <xf numFmtId="0" fontId="0" fillId="43" borderId="26" xfId="0" applyFont="1" applyFill="1" applyBorder="1" applyAlignment="1" applyProtection="1">
      <alignment horizontal="left"/>
      <protection locked="0"/>
    </xf>
    <xf numFmtId="0" fontId="0" fillId="33" borderId="0" xfId="0" applyFont="1" applyFill="1" applyAlignment="1">
      <alignment horizontal="right"/>
    </xf>
    <xf numFmtId="0" fontId="0" fillId="33" borderId="0" xfId="0" applyFont="1" applyFill="1" applyAlignment="1">
      <alignment horizontal="left" vertical="top"/>
    </xf>
    <xf numFmtId="0" fontId="0" fillId="33" borderId="0" xfId="0" applyFont="1" applyFill="1" applyAlignment="1">
      <alignment horizontal="right" vertical="center"/>
    </xf>
    <xf numFmtId="0" fontId="0" fillId="42" borderId="11" xfId="0" applyFont="1" applyFill="1" applyBorder="1" applyAlignment="1" applyProtection="1">
      <alignment horizontal="right"/>
      <protection locked="0"/>
    </xf>
    <xf numFmtId="0" fontId="0" fillId="43" borderId="11" xfId="0" applyFont="1" applyFill="1" applyBorder="1" applyAlignment="1" applyProtection="1">
      <alignment horizontal="right"/>
      <protection locked="0"/>
    </xf>
    <xf numFmtId="0" fontId="0" fillId="42" borderId="27" xfId="0" applyFont="1" applyFill="1" applyBorder="1" applyAlignment="1" applyProtection="1">
      <alignment horizontal="right"/>
      <protection locked="0"/>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center"/>
      <protection/>
    </xf>
    <xf numFmtId="0" fontId="0" fillId="0" borderId="10" xfId="0" applyFont="1" applyFill="1" applyBorder="1" applyAlignment="1">
      <alignment horizontal="center" vertical="center"/>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0" fillId="33" borderId="10"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45" fillId="33" borderId="0" xfId="0" applyFont="1" applyFill="1" applyAlignment="1" applyProtection="1">
      <alignment horizontal="left" vertical="center" wrapText="1"/>
      <protection locked="0"/>
    </xf>
    <xf numFmtId="0" fontId="0" fillId="33" borderId="0" xfId="0" applyFont="1" applyFill="1" applyAlignment="1" applyProtection="1">
      <alignment/>
      <protection/>
    </xf>
    <xf numFmtId="0" fontId="5" fillId="33" borderId="10" xfId="0" applyFont="1" applyFill="1" applyBorder="1" applyAlignment="1" applyProtection="1">
      <alignment horizontal="centerContinuous"/>
      <protection/>
    </xf>
    <xf numFmtId="0" fontId="0" fillId="33" borderId="0" xfId="0" applyFont="1" applyFill="1" applyAlignment="1" applyProtection="1">
      <alignment horizontal="right"/>
      <protection/>
    </xf>
    <xf numFmtId="0" fontId="1" fillId="33" borderId="0" xfId="0" applyFont="1" applyFill="1" applyAlignment="1" applyProtection="1">
      <alignment horizontal="center" vertical="top" wrapText="1"/>
      <protection/>
    </xf>
    <xf numFmtId="0" fontId="1" fillId="33" borderId="0" xfId="0" applyFont="1" applyFill="1" applyAlignment="1" applyProtection="1">
      <alignment horizontal="centerContinuous" vertical="top" wrapText="1"/>
      <protection/>
    </xf>
    <xf numFmtId="0" fontId="0" fillId="0" borderId="0" xfId="0" applyAlignment="1" applyProtection="1">
      <alignment horizontal="centerContinuous" vertical="top" wrapText="1"/>
      <protection/>
    </xf>
    <xf numFmtId="0" fontId="1" fillId="33" borderId="0" xfId="0" applyFont="1" applyFill="1" applyAlignment="1" applyProtection="1">
      <alignment horizontal="center" vertical="top" wrapText="1"/>
      <protection/>
    </xf>
    <xf numFmtId="173" fontId="32"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center"/>
      <protection locked="0"/>
    </xf>
    <xf numFmtId="0" fontId="0" fillId="33" borderId="13" xfId="0" applyFont="1" applyFill="1" applyBorder="1" applyAlignment="1" applyProtection="1">
      <alignment horizontal="center"/>
      <protection/>
    </xf>
    <xf numFmtId="0" fontId="1" fillId="33" borderId="13" xfId="0" applyFont="1" applyFill="1" applyBorder="1" applyAlignment="1" applyProtection="1">
      <alignment horizontal="right"/>
      <protection/>
    </xf>
    <xf numFmtId="0" fontId="1" fillId="33" borderId="13" xfId="0" applyFont="1" applyFill="1" applyBorder="1" applyAlignment="1" applyProtection="1">
      <alignment horizontal="left"/>
      <protection/>
    </xf>
    <xf numFmtId="0" fontId="0" fillId="33" borderId="28" xfId="0" applyFont="1" applyFill="1" applyBorder="1" applyAlignment="1" applyProtection="1">
      <alignment horizontal="right"/>
      <protection locked="0"/>
    </xf>
    <xf numFmtId="0" fontId="1" fillId="33" borderId="29" xfId="0" applyFont="1" applyFill="1" applyBorder="1" applyAlignment="1" applyProtection="1">
      <alignment horizontal="center"/>
      <protection/>
    </xf>
    <xf numFmtId="0" fontId="0" fillId="33" borderId="30" xfId="0" applyFont="1" applyFill="1" applyBorder="1" applyAlignment="1" applyProtection="1">
      <alignment horizontal="left"/>
      <protection locked="0"/>
    </xf>
    <xf numFmtId="0" fontId="0" fillId="33" borderId="0" xfId="0" applyFont="1" applyFill="1" applyAlignment="1" applyProtection="1">
      <alignment horizontal="center" vertical="center"/>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33" borderId="0" xfId="0" applyFont="1" applyFill="1" applyAlignment="1" applyProtection="1">
      <alignment horizontal="right"/>
      <protection locked="0"/>
    </xf>
    <xf numFmtId="0" fontId="1"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173" fontId="24" fillId="33" borderId="0" xfId="0" applyNumberFormat="1" applyFont="1" applyFill="1" applyAlignment="1" applyProtection="1">
      <alignment horizontal="center"/>
      <protection/>
    </xf>
    <xf numFmtId="0" fontId="31"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locked="0"/>
    </xf>
    <xf numFmtId="0" fontId="10" fillId="33" borderId="0" xfId="0" applyFont="1" applyFill="1" applyAlignment="1" applyProtection="1">
      <alignment/>
      <protection/>
    </xf>
    <xf numFmtId="0" fontId="0" fillId="33" borderId="0" xfId="0" applyFont="1" applyFill="1" applyAlignment="1" applyProtection="1">
      <alignment horizontal="centerContinuous"/>
      <protection/>
    </xf>
    <xf numFmtId="0" fontId="1" fillId="33" borderId="0" xfId="0" applyFont="1" applyFill="1" applyBorder="1" applyAlignment="1" applyProtection="1">
      <alignment horizontal="center" wrapText="1"/>
      <protection/>
    </xf>
    <xf numFmtId="0" fontId="1" fillId="33" borderId="0" xfId="0" applyFont="1" applyFill="1" applyBorder="1" applyAlignment="1" applyProtection="1">
      <alignment horizontal="center" wrapText="1"/>
      <protection/>
    </xf>
    <xf numFmtId="0" fontId="1" fillId="33" borderId="0" xfId="0" applyFont="1" applyFill="1" applyBorder="1" applyAlignment="1" applyProtection="1">
      <alignment horizontal="centerContinuous" wrapText="1"/>
      <protection/>
    </xf>
    <xf numFmtId="0" fontId="0" fillId="0" borderId="0" xfId="0" applyBorder="1" applyAlignment="1" applyProtection="1">
      <alignment horizontal="centerContinuous" wrapText="1"/>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46" fillId="33" borderId="0" xfId="0" applyFont="1" applyFill="1" applyAlignment="1" applyProtection="1">
      <alignment horizontal="center"/>
      <protection/>
    </xf>
    <xf numFmtId="0" fontId="47" fillId="33" borderId="0" xfId="0" applyFont="1" applyFill="1" applyAlignment="1" applyProtection="1">
      <alignment horizontal="center"/>
      <protection locked="0"/>
    </xf>
    <xf numFmtId="0" fontId="0" fillId="33" borderId="0" xfId="0" applyFont="1" applyFill="1" applyAlignment="1" applyProtection="1">
      <alignment/>
      <protection/>
    </xf>
    <xf numFmtId="0" fontId="47" fillId="33" borderId="0" xfId="0" applyFont="1" applyFill="1" applyAlignment="1" applyProtection="1">
      <alignment horizontal="center"/>
      <protection/>
    </xf>
    <xf numFmtId="0" fontId="7" fillId="33" borderId="0" xfId="0" applyFont="1" applyFill="1" applyAlignment="1" applyProtection="1">
      <alignment horizontal="center"/>
      <protection locked="0"/>
    </xf>
    <xf numFmtId="0" fontId="24" fillId="33" borderId="0" xfId="0" applyFont="1" applyFill="1" applyAlignment="1" applyProtection="1">
      <alignment horizontal="center"/>
      <protection/>
    </xf>
    <xf numFmtId="173" fontId="0" fillId="33" borderId="0" xfId="0" applyNumberFormat="1" applyFont="1" applyFill="1" applyAlignment="1" applyProtection="1">
      <alignment horizontal="center"/>
      <protection/>
    </xf>
    <xf numFmtId="0" fontId="48" fillId="0" borderId="0" xfId="0" applyFont="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8" fillId="33" borderId="0" xfId="0" applyFont="1" applyFill="1" applyAlignment="1" applyProtection="1">
      <alignment horizontal="left"/>
      <protection locked="0"/>
    </xf>
    <xf numFmtId="0" fontId="3" fillId="33" borderId="0" xfId="0" applyFont="1" applyFill="1" applyAlignment="1" applyProtection="1">
      <alignment horizontal="center"/>
      <protection/>
    </xf>
    <xf numFmtId="0" fontId="0" fillId="33" borderId="0" xfId="0" applyFill="1" applyAlignment="1" applyProtection="1">
      <alignment/>
      <protection/>
    </xf>
    <xf numFmtId="0" fontId="3" fillId="33" borderId="0" xfId="0" applyFont="1" applyFill="1" applyAlignment="1" applyProtection="1">
      <alignment horizontal="center" vertical="center"/>
      <protection/>
    </xf>
    <xf numFmtId="0" fontId="8" fillId="33" borderId="28" xfId="0" applyFont="1" applyFill="1" applyBorder="1" applyAlignment="1" applyProtection="1">
      <alignment horizontal="center" vertical="center"/>
      <protection hidden="1"/>
    </xf>
    <xf numFmtId="0" fontId="0" fillId="33" borderId="0" xfId="0" applyFill="1" applyAlignment="1">
      <alignment/>
    </xf>
    <xf numFmtId="0" fontId="0" fillId="33" borderId="0" xfId="0" applyFont="1" applyFill="1" applyAlignment="1">
      <alignment wrapText="1"/>
    </xf>
    <xf numFmtId="0" fontId="0" fillId="33" borderId="0" xfId="0" applyFont="1" applyFill="1" applyAlignment="1">
      <alignment horizontal="center" vertical="center" wrapText="1"/>
    </xf>
    <xf numFmtId="20" fontId="1" fillId="40" borderId="0" xfId="0" applyNumberFormat="1" applyFont="1" applyFill="1" applyAlignment="1" applyProtection="1">
      <alignment horizontal="center" vertical="center"/>
      <protection locked="0"/>
    </xf>
    <xf numFmtId="0" fontId="0" fillId="33" borderId="31" xfId="0" applyFont="1" applyFill="1" applyBorder="1" applyAlignment="1">
      <alignment wrapText="1"/>
    </xf>
    <xf numFmtId="0" fontId="0" fillId="33" borderId="31" xfId="0" applyFont="1" applyFill="1" applyBorder="1" applyAlignment="1">
      <alignment horizontal="center" wrapText="1"/>
    </xf>
    <xf numFmtId="0" fontId="32" fillId="33" borderId="0" xfId="0" applyFont="1" applyFill="1" applyAlignment="1">
      <alignment horizontal="left"/>
    </xf>
    <xf numFmtId="0" fontId="0" fillId="33" borderId="0" xfId="0" applyFont="1" applyFill="1" applyAlignment="1">
      <alignment horizontal="right" vertical="top"/>
    </xf>
    <xf numFmtId="20" fontId="1" fillId="37" borderId="0" xfId="0" applyNumberFormat="1" applyFont="1" applyFill="1" applyAlignment="1" applyProtection="1">
      <alignment horizontal="center" vertical="center"/>
      <protection locked="0"/>
    </xf>
    <xf numFmtId="20" fontId="1" fillId="18" borderId="0" xfId="0" applyNumberFormat="1" applyFont="1" applyFill="1" applyAlignment="1" applyProtection="1">
      <alignment horizontal="center" vertical="center"/>
      <protection locked="0"/>
    </xf>
    <xf numFmtId="20" fontId="1" fillId="19" borderId="0" xfId="0" applyNumberFormat="1" applyFont="1" applyFill="1" applyAlignment="1" applyProtection="1">
      <alignment horizontal="center" vertical="center"/>
      <protection locked="0"/>
    </xf>
    <xf numFmtId="20" fontId="1" fillId="44" borderId="0" xfId="0" applyNumberFormat="1" applyFont="1" applyFill="1" applyAlignment="1" applyProtection="1">
      <alignment horizontal="center" vertical="center"/>
      <protection locked="0"/>
    </xf>
    <xf numFmtId="20" fontId="1" fillId="45" borderId="0" xfId="0" applyNumberFormat="1" applyFont="1" applyFill="1" applyAlignment="1" applyProtection="1">
      <alignment horizontal="center"/>
      <protection locked="0"/>
    </xf>
    <xf numFmtId="0" fontId="5" fillId="33" borderId="10" xfId="0" applyFont="1" applyFill="1" applyBorder="1" applyAlignment="1" applyProtection="1">
      <alignment horizontal="center"/>
      <protection/>
    </xf>
    <xf numFmtId="0" fontId="1" fillId="33" borderId="0" xfId="0" applyFont="1" applyFill="1" applyAlignment="1" applyProtection="1">
      <alignment horizontal="center" vertical="center" wrapText="1"/>
      <protection/>
    </xf>
    <xf numFmtId="173" fontId="32" fillId="43" borderId="11" xfId="0" applyNumberFormat="1" applyFont="1" applyFill="1" applyBorder="1" applyAlignment="1" applyProtection="1">
      <alignment horizontal="center"/>
      <protection/>
    </xf>
    <xf numFmtId="0" fontId="0" fillId="43" borderId="13" xfId="0" applyFont="1" applyFill="1" applyBorder="1" applyAlignment="1" applyProtection="1">
      <alignment horizontal="center"/>
      <protection locked="0"/>
    </xf>
    <xf numFmtId="0" fontId="1" fillId="43" borderId="13" xfId="0" applyFont="1" applyFill="1" applyBorder="1" applyAlignment="1" applyProtection="1">
      <alignment horizontal="right"/>
      <protection/>
    </xf>
    <xf numFmtId="0" fontId="0" fillId="43" borderId="13" xfId="0" applyFont="1" applyFill="1" applyBorder="1" applyAlignment="1" applyProtection="1">
      <alignment horizontal="center"/>
      <protection/>
    </xf>
    <xf numFmtId="0" fontId="1" fillId="43" borderId="13" xfId="0" applyFont="1" applyFill="1" applyBorder="1" applyAlignment="1" applyProtection="1">
      <alignment horizontal="left"/>
      <protection/>
    </xf>
    <xf numFmtId="0" fontId="0" fillId="43" borderId="13" xfId="0" applyFont="1" applyFill="1" applyBorder="1" applyAlignment="1" applyProtection="1">
      <alignment horizontal="right"/>
      <protection/>
    </xf>
    <xf numFmtId="0" fontId="0" fillId="43" borderId="13" xfId="0" applyFont="1" applyFill="1" applyBorder="1" applyAlignment="1" applyProtection="1">
      <alignment horizontal="left"/>
      <protection/>
    </xf>
    <xf numFmtId="0" fontId="0" fillId="42" borderId="20" xfId="0" applyFont="1" applyFill="1" applyBorder="1" applyAlignment="1" applyProtection="1">
      <alignment horizontal="right"/>
      <protection/>
    </xf>
    <xf numFmtId="0" fontId="0" fillId="42" borderId="20" xfId="0" applyFont="1" applyFill="1" applyBorder="1" applyAlignment="1" applyProtection="1">
      <alignment horizontal="left"/>
      <protection/>
    </xf>
    <xf numFmtId="0" fontId="0" fillId="42" borderId="13" xfId="0" applyFont="1" applyFill="1" applyBorder="1" applyAlignment="1" applyProtection="1">
      <alignment horizontal="right"/>
      <protection locked="0"/>
    </xf>
    <xf numFmtId="0" fontId="0" fillId="42" borderId="13" xfId="0" applyFont="1" applyFill="1" applyBorder="1" applyAlignment="1" applyProtection="1">
      <alignment horizontal="left"/>
      <protection locked="0"/>
    </xf>
    <xf numFmtId="0" fontId="0" fillId="43" borderId="13" xfId="0" applyFont="1" applyFill="1" applyBorder="1" applyAlignment="1" applyProtection="1">
      <alignment horizontal="right"/>
      <protection locked="0"/>
    </xf>
    <xf numFmtId="0" fontId="0" fillId="43" borderId="13" xfId="0" applyFont="1" applyFill="1" applyBorder="1" applyAlignment="1" applyProtection="1">
      <alignment horizontal="left"/>
      <protection locked="0"/>
    </xf>
    <xf numFmtId="0" fontId="0" fillId="33" borderId="0" xfId="0" applyFont="1" applyFill="1" applyAlignment="1" applyProtection="1">
      <alignment/>
      <protection locked="0"/>
    </xf>
    <xf numFmtId="0" fontId="0" fillId="43" borderId="32" xfId="0" applyFont="1" applyFill="1" applyBorder="1" applyAlignment="1" applyProtection="1">
      <alignment horizontal="right"/>
      <protection locked="0"/>
    </xf>
    <xf numFmtId="0" fontId="1" fillId="33" borderId="0" xfId="0" applyFont="1" applyFill="1" applyBorder="1" applyAlignment="1" applyProtection="1">
      <alignment horizontal="centerContinuous" wrapText="1"/>
      <protection/>
    </xf>
    <xf numFmtId="0" fontId="1"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1" xfId="0" applyFont="1" applyFill="1" applyBorder="1" applyAlignment="1" applyProtection="1">
      <alignment horizontal="right"/>
      <protection locked="0"/>
    </xf>
    <xf numFmtId="0" fontId="0" fillId="43" borderId="11" xfId="0" applyFont="1" applyFill="1" applyBorder="1" applyAlignment="1" applyProtection="1">
      <alignment horizontal="right"/>
      <protection locked="0"/>
    </xf>
    <xf numFmtId="0" fontId="1" fillId="43" borderId="13" xfId="0" applyFont="1" applyFill="1" applyBorder="1" applyAlignment="1" applyProtection="1">
      <alignment horizontal="center"/>
      <protection/>
    </xf>
    <xf numFmtId="0" fontId="0" fillId="43" borderId="12" xfId="0" applyFont="1" applyFill="1" applyBorder="1" applyAlignment="1" applyProtection="1">
      <alignment horizontal="left"/>
      <protection locked="0"/>
    </xf>
    <xf numFmtId="0" fontId="1" fillId="46" borderId="13" xfId="0" applyFont="1" applyFill="1" applyBorder="1" applyAlignment="1" applyProtection="1">
      <alignment horizontal="right"/>
      <protection/>
    </xf>
    <xf numFmtId="0" fontId="1" fillId="46" borderId="13" xfId="0" applyFont="1" applyFill="1" applyBorder="1" applyAlignment="1" applyProtection="1">
      <alignment horizontal="left"/>
      <protection/>
    </xf>
    <xf numFmtId="0" fontId="91" fillId="47" borderId="13" xfId="0" applyFont="1" applyFill="1" applyBorder="1" applyAlignment="1" applyProtection="1">
      <alignment horizontal="center" vertical="center"/>
      <protection/>
    </xf>
    <xf numFmtId="0" fontId="91" fillId="47" borderId="12" xfId="0" applyFont="1" applyFill="1" applyBorder="1" applyAlignment="1" applyProtection="1">
      <alignment horizontal="center" vertical="center"/>
      <protection/>
    </xf>
    <xf numFmtId="0" fontId="25" fillId="33" borderId="28" xfId="0" applyFont="1" applyFill="1" applyBorder="1" applyAlignment="1" applyProtection="1">
      <alignment horizontal="center" vertical="center"/>
      <protection hidden="1"/>
    </xf>
    <xf numFmtId="0" fontId="25" fillId="33" borderId="29" xfId="0" applyFont="1" applyFill="1" applyBorder="1" applyAlignment="1" applyProtection="1">
      <alignment horizontal="center" vertical="center"/>
      <protection hidden="1"/>
    </xf>
    <xf numFmtId="0" fontId="25" fillId="33" borderId="30" xfId="0" applyFont="1" applyFill="1" applyBorder="1" applyAlignment="1" applyProtection="1">
      <alignment horizontal="center" vertical="center"/>
      <protection hidden="1"/>
    </xf>
    <xf numFmtId="0" fontId="31" fillId="33" borderId="0" xfId="0" applyFont="1" applyFill="1" applyAlignment="1" applyProtection="1">
      <alignment horizontal="center"/>
      <protection locked="0"/>
    </xf>
    <xf numFmtId="0" fontId="22" fillId="33" borderId="0" xfId="0" applyFont="1" applyFill="1" applyAlignment="1" applyProtection="1">
      <alignment horizontal="center" vertical="top"/>
      <protection/>
    </xf>
    <xf numFmtId="0" fontId="0" fillId="33" borderId="13" xfId="0" applyFont="1" applyFill="1" applyBorder="1" applyAlignment="1" applyProtection="1">
      <alignment horizontal="center"/>
      <protection/>
    </xf>
    <xf numFmtId="0" fontId="25" fillId="33" borderId="0" xfId="0" applyFont="1" applyFill="1" applyAlignment="1" applyProtection="1">
      <alignment horizontal="left"/>
      <protection/>
    </xf>
    <xf numFmtId="0" fontId="23" fillId="33" borderId="0" xfId="0" applyFont="1" applyFill="1" applyAlignment="1" applyProtection="1">
      <alignment horizontal="center" vertical="center"/>
      <protection locked="0"/>
    </xf>
    <xf numFmtId="0" fontId="22" fillId="33" borderId="0" xfId="0" applyFont="1" applyFill="1" applyAlignment="1" applyProtection="1">
      <alignment horizontal="center" vertical="center"/>
      <protection/>
    </xf>
    <xf numFmtId="0" fontId="22" fillId="33" borderId="0" xfId="0" applyFont="1" applyFill="1" applyAlignment="1" applyProtection="1">
      <alignment horizontal="center" vertical="top"/>
      <protection locked="0"/>
    </xf>
    <xf numFmtId="0" fontId="23" fillId="33" borderId="33"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10" fillId="33" borderId="34" xfId="0" applyFont="1" applyFill="1" applyBorder="1" applyAlignment="1" applyProtection="1">
      <alignment horizontal="center"/>
      <protection/>
    </xf>
    <xf numFmtId="0" fontId="25" fillId="33" borderId="0" xfId="0" applyFont="1" applyFill="1" applyAlignment="1" applyProtection="1">
      <alignment horizontal="left" vertical="center"/>
      <protection/>
    </xf>
    <xf numFmtId="0" fontId="25" fillId="33" borderId="0" xfId="0" applyFont="1" applyFill="1" applyBorder="1" applyAlignment="1" applyProtection="1">
      <alignment horizontal="center" wrapText="1"/>
      <protection/>
    </xf>
    <xf numFmtId="0" fontId="1" fillId="33" borderId="0"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0" fillId="43" borderId="13"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protection locked="0"/>
    </xf>
    <xf numFmtId="0" fontId="4" fillId="33" borderId="1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1"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4" fillId="33" borderId="12" xfId="0" applyFont="1" applyFill="1" applyBorder="1" applyAlignment="1" applyProtection="1">
      <alignment horizontal="center"/>
      <protection/>
    </xf>
    <xf numFmtId="0" fontId="4" fillId="33" borderId="35"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0" fillId="33" borderId="36"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45" fillId="33" borderId="0" xfId="0" applyFont="1" applyFill="1" applyAlignment="1" applyProtection="1">
      <alignment horizontal="center" vertical="top" wrapText="1"/>
      <protection/>
    </xf>
    <xf numFmtId="213" fontId="25" fillId="18" borderId="0" xfId="0" applyNumberFormat="1" applyFont="1" applyFill="1" applyAlignment="1" applyProtection="1">
      <alignment horizontal="center" vertical="center"/>
      <protection/>
    </xf>
    <xf numFmtId="0" fontId="45" fillId="33" borderId="0"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protection locked="0"/>
    </xf>
    <xf numFmtId="0" fontId="4" fillId="33" borderId="13"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0" fillId="33" borderId="37"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23" fillId="33" borderId="0" xfId="0" applyFont="1" applyFill="1" applyAlignment="1" applyProtection="1">
      <alignment horizontal="center"/>
      <protection/>
    </xf>
    <xf numFmtId="0" fontId="0" fillId="0" borderId="10" xfId="0" applyBorder="1" applyAlignment="1">
      <alignment horizontal="center"/>
    </xf>
    <xf numFmtId="0" fontId="45" fillId="33" borderId="0" xfId="0" applyFont="1" applyFill="1" applyAlignment="1" applyProtection="1">
      <alignment horizontal="left" vertical="top" wrapText="1"/>
      <protection locked="0"/>
    </xf>
    <xf numFmtId="0" fontId="1" fillId="33" borderId="33" xfId="0" applyFont="1" applyFill="1" applyBorder="1" applyAlignment="1" applyProtection="1">
      <alignment horizontal="center" vertical="top" wrapText="1"/>
      <protection/>
    </xf>
    <xf numFmtId="0" fontId="8" fillId="33" borderId="33" xfId="0" applyFont="1" applyFill="1" applyBorder="1" applyAlignment="1" applyProtection="1">
      <alignment horizontal="center" vertical="top" wrapText="1"/>
      <protection/>
    </xf>
    <xf numFmtId="0" fontId="45" fillId="33" borderId="0"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center" vertical="center"/>
      <protection/>
    </xf>
    <xf numFmtId="0" fontId="31" fillId="33" borderId="11" xfId="0" applyFont="1" applyFill="1" applyBorder="1" applyAlignment="1" applyProtection="1">
      <alignment horizontal="center"/>
      <protection locked="0"/>
    </xf>
    <xf numFmtId="0" fontId="31" fillId="33" borderId="13"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1" fillId="33" borderId="33" xfId="0" applyFont="1" applyFill="1" applyBorder="1" applyAlignment="1" applyProtection="1">
      <alignment horizontal="center"/>
      <protection/>
    </xf>
    <xf numFmtId="0" fontId="13" fillId="48" borderId="31" xfId="0" applyFont="1" applyFill="1" applyBorder="1" applyAlignment="1">
      <alignment horizontal="center" vertical="center"/>
    </xf>
    <xf numFmtId="0" fontId="13" fillId="48" borderId="0" xfId="0" applyFont="1" applyFill="1" applyBorder="1" applyAlignment="1">
      <alignment horizontal="center" vertical="center"/>
    </xf>
    <xf numFmtId="0" fontId="0" fillId="33" borderId="0" xfId="0" applyFont="1" applyFill="1" applyAlignment="1">
      <alignment horizontal="left" vertical="top" wrapText="1"/>
    </xf>
    <xf numFmtId="0" fontId="1" fillId="33" borderId="31" xfId="0" applyFont="1" applyFill="1" applyBorder="1" applyAlignment="1">
      <alignment horizontal="center" wrapText="1"/>
    </xf>
    <xf numFmtId="0" fontId="1" fillId="33" borderId="0" xfId="0" applyFont="1" applyFill="1" applyBorder="1" applyAlignment="1">
      <alignment horizontal="center" wrapText="1"/>
    </xf>
    <xf numFmtId="0" fontId="0" fillId="33" borderId="31" xfId="0" applyFont="1" applyFill="1" applyBorder="1" applyAlignment="1">
      <alignment horizontal="center" vertical="center" wrapText="1"/>
    </xf>
    <xf numFmtId="14" fontId="1" fillId="45" borderId="0" xfId="0" applyNumberFormat="1" applyFont="1" applyFill="1" applyAlignment="1" applyProtection="1">
      <alignment horizontal="right" vertical="center"/>
      <protection locked="0"/>
    </xf>
    <xf numFmtId="0" fontId="0" fillId="33" borderId="0" xfId="0" applyFont="1" applyFill="1" applyAlignment="1">
      <alignment horizontal="left"/>
    </xf>
    <xf numFmtId="0" fontId="22" fillId="33" borderId="34" xfId="0" applyFont="1" applyFill="1" applyBorder="1" applyAlignment="1" applyProtection="1">
      <alignment horizontal="center" vertical="center"/>
      <protection/>
    </xf>
    <xf numFmtId="0" fontId="22" fillId="33" borderId="33" xfId="0" applyFont="1" applyFill="1" applyBorder="1" applyAlignment="1" applyProtection="1">
      <alignment horizontal="center" vertical="center"/>
      <protection/>
    </xf>
    <xf numFmtId="0" fontId="19" fillId="33" borderId="34" xfId="0" applyFont="1" applyFill="1" applyBorder="1" applyAlignment="1" applyProtection="1">
      <alignment horizontal="center"/>
      <protection/>
    </xf>
    <xf numFmtId="0" fontId="19" fillId="33" borderId="33" xfId="0" applyFont="1" applyFill="1" applyBorder="1" applyAlignment="1" applyProtection="1">
      <alignment horizontal="center"/>
      <protection/>
    </xf>
    <xf numFmtId="0" fontId="23" fillId="33" borderId="34"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34" xfId="0" applyFont="1" applyFill="1" applyBorder="1" applyAlignment="1" applyProtection="1">
      <alignment horizontal="left" vertical="center" wrapText="1"/>
      <protection/>
    </xf>
    <xf numFmtId="0" fontId="22" fillId="33" borderId="34" xfId="0" applyFont="1" applyFill="1" applyBorder="1" applyAlignment="1" applyProtection="1">
      <alignment horizontal="left" vertical="center"/>
      <protection/>
    </xf>
    <xf numFmtId="0" fontId="22" fillId="33" borderId="33" xfId="0" applyFont="1" applyFill="1" applyBorder="1" applyAlignment="1" applyProtection="1">
      <alignment horizontal="left" vertical="center"/>
      <protection/>
    </xf>
    <xf numFmtId="0" fontId="49" fillId="33" borderId="0" xfId="0" applyFont="1" applyFill="1" applyBorder="1" applyAlignment="1" applyProtection="1">
      <alignment horizontal="right" vertical="center" wrapText="1"/>
      <protection/>
    </xf>
    <xf numFmtId="0" fontId="50" fillId="33" borderId="0" xfId="0" applyFont="1" applyFill="1" applyBorder="1" applyAlignment="1" applyProtection="1">
      <alignment horizontal="center" wrapText="1"/>
      <protection/>
    </xf>
    <xf numFmtId="0" fontId="45" fillId="33"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57</xdr:row>
      <xdr:rowOff>104775</xdr:rowOff>
    </xdr:from>
    <xdr:to>
      <xdr:col>5</xdr:col>
      <xdr:colOff>1038225</xdr:colOff>
      <xdr:row>60</xdr:row>
      <xdr:rowOff>28575</xdr:rowOff>
    </xdr:to>
    <xdr:pic macro="[0]!Info_nur_V">
      <xdr:nvPicPr>
        <xdr:cNvPr id="1" name="Picture 14" descr="Ball1"/>
        <xdr:cNvPicPr preferRelativeResize="1">
          <a:picLocks noChangeAspect="1"/>
        </xdr:cNvPicPr>
      </xdr:nvPicPr>
      <xdr:blipFill>
        <a:blip r:embed="rId1"/>
        <a:stretch>
          <a:fillRect/>
        </a:stretch>
      </xdr:blipFill>
      <xdr:spPr>
        <a:xfrm>
          <a:off x="2971800" y="10153650"/>
          <a:ext cx="419100" cy="409575"/>
        </a:xfrm>
        <a:prstGeom prst="rect">
          <a:avLst/>
        </a:prstGeom>
        <a:noFill/>
        <a:ln w="9525" cmpd="sng">
          <a:noFill/>
        </a:ln>
      </xdr:spPr>
    </xdr:pic>
    <xdr:clientData fPrintsWithSheet="0"/>
  </xdr:twoCellAnchor>
  <xdr:twoCellAnchor editAs="oneCell">
    <xdr:from>
      <xdr:col>5</xdr:col>
      <xdr:colOff>590550</xdr:colOff>
      <xdr:row>5</xdr:row>
      <xdr:rowOff>123825</xdr:rowOff>
    </xdr:from>
    <xdr:to>
      <xdr:col>5</xdr:col>
      <xdr:colOff>1000125</xdr:colOff>
      <xdr:row>8</xdr:row>
      <xdr:rowOff>28575</xdr:rowOff>
    </xdr:to>
    <xdr:pic macro="[0]!Info_nur_V">
      <xdr:nvPicPr>
        <xdr:cNvPr id="2" name="Picture 14" descr="Ball1"/>
        <xdr:cNvPicPr preferRelativeResize="1">
          <a:picLocks noChangeAspect="1"/>
        </xdr:cNvPicPr>
      </xdr:nvPicPr>
      <xdr:blipFill>
        <a:blip r:embed="rId1"/>
        <a:stretch>
          <a:fillRect/>
        </a:stretch>
      </xdr:blipFill>
      <xdr:spPr>
        <a:xfrm>
          <a:off x="2943225" y="933450"/>
          <a:ext cx="409575"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137</xdr:col>
      <xdr:colOff>0</xdr:colOff>
      <xdr:row>57</xdr:row>
      <xdr:rowOff>0</xdr:rowOff>
    </xdr:to>
    <xdr:sp>
      <xdr:nvSpPr>
        <xdr:cNvPr id="1" name="TextBox 4"/>
        <xdr:cNvSpPr txBox="1">
          <a:spLocks noChangeArrowheads="1"/>
        </xdr:cNvSpPr>
      </xdr:nvSpPr>
      <xdr:spPr>
        <a:xfrm>
          <a:off x="1266825" y="266700"/>
          <a:ext cx="7867650" cy="3533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im Spielplan. 
Eintragungen der Ergebnisse sind immer auf Spielplanblatt zu tätigen. Das Blatt ist Passwortgeschütz , sodass man nur in den  Feldern für die Ergebnisse Eintragungen vornehmen kann.
Unter den Feldern Gruppen können die Mannaschaften der Gruppen (nur Vorrunde) eingetragen werden. Spielzeiten, Pausen Turnierbeginn u.a. werden oberhalb des Spielplanes eingetragen werden. Der Spielplan übernimmt dann die Eintragungen automatisch.
Über die Schaltfläche "</a:t>
          </a:r>
          <a:r>
            <a:rPr lang="en-US" cap="none" sz="1000" b="1" i="0" u="none" baseline="0">
              <a:solidFill>
                <a:srgbClr val="3333CC"/>
              </a:solidFill>
              <a:latin typeface="Arial"/>
              <a:ea typeface="Arial"/>
              <a:cs typeface="Arial"/>
            </a:rPr>
            <a:t>Tabellen aktuallisieren</a:t>
          </a:r>
          <a:r>
            <a:rPr lang="en-US" cap="none" sz="1000" b="0" i="0" u="none" baseline="0">
              <a:latin typeface="Arial"/>
              <a:ea typeface="Arial"/>
              <a:cs typeface="Arial"/>
            </a:rPr>
            <a:t>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für die Viertelfinale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119</xdr:col>
      <xdr:colOff>0</xdr:colOff>
      <xdr:row>46</xdr:row>
      <xdr:rowOff>0</xdr:rowOff>
    </xdr:from>
    <xdr:to>
      <xdr:col>136</xdr:col>
      <xdr:colOff>9525</xdr:colOff>
      <xdr:row>72</xdr:row>
      <xdr:rowOff>0</xdr:rowOff>
    </xdr:to>
    <xdr:pic>
      <xdr:nvPicPr>
        <xdr:cNvPr id="2" name="Picture 5"/>
        <xdr:cNvPicPr preferRelativeResize="1">
          <a:picLocks noChangeAspect="1"/>
        </xdr:cNvPicPr>
      </xdr:nvPicPr>
      <xdr:blipFill>
        <a:blip r:embed="rId1"/>
        <a:stretch>
          <a:fillRect/>
        </a:stretch>
      </xdr:blipFill>
      <xdr:spPr>
        <a:xfrm>
          <a:off x="7934325" y="3067050"/>
          <a:ext cx="1143000" cy="1733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icol\Downloads\Turnier_12_Mannschaften_4_Gruppen__zu_3_mit_Platzierungsspiele_1_Plat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Aktenkoffer%20OneDrive%20-privat\OneDrive\Dokumente\Eugen\Turnierpl&#228;ne%20im%20Internet\Wickie%20L\Soccer\Fu&#223;ball%202011\PD%20Turnier%202011\Turnierspielplan%202011%20MS%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Rechnen"/>
      <sheetName val="Hauptmenue"/>
      <sheetName val="Spielplan"/>
      <sheetName val="Vorgaben"/>
      <sheetName val="Gruppen-Tabellen"/>
      <sheetName val="Turnier_12_Mannschaften_4_Grupp"/>
    </sheetNames>
    <definedNames>
      <definedName name="gehe_Hauptmenue"/>
      <definedName name="Gehe_Spielplan"/>
    </definedNames>
    <sheetDataSet>
      <sheetData sheetId="4">
        <row r="3">
          <cell r="D3">
            <v>0.013888888888888888</v>
          </cell>
        </row>
        <row r="5">
          <cell r="D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Hauptmenue"/>
      <sheetName val="Spielplan"/>
      <sheetName val="Vorgaben"/>
      <sheetName val="Gruppen-Tabellen"/>
      <sheetName val="Rechnen"/>
      <sheetName val="Turnierspielplan 2011 MS 19"/>
    </sheetNames>
    <definedNames>
      <definedName name="Eintragung_manuell1"/>
    </defined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05" zoomScaleNormal="205" zoomScalePageLayoutView="0" workbookViewId="0" topLeftCell="A1">
      <selection activeCell="A1" sqref="A1"/>
    </sheetView>
  </sheetViews>
  <sheetFormatPr defaultColWidth="11.421875" defaultRowHeight="12.75"/>
  <cols>
    <col min="1" max="1" width="86.57421875" style="26" customWidth="1"/>
    <col min="2" max="2" width="35.7109375" style="26" customWidth="1"/>
    <col min="3" max="16384" width="11.421875" style="26" customWidth="1"/>
  </cols>
  <sheetData>
    <row r="1" ht="75" customHeight="1">
      <c r="A1" s="90"/>
    </row>
    <row r="2" ht="112.5" customHeight="1">
      <c r="A2" s="91"/>
    </row>
    <row r="3" ht="112.5" customHeight="1">
      <c r="A3" s="91"/>
    </row>
    <row r="4" ht="150" customHeight="1">
      <c r="A4" s="27"/>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7">
      <selection activeCell="A1" sqref="A1"/>
    </sheetView>
  </sheetViews>
  <sheetFormatPr defaultColWidth="0.9921875" defaultRowHeight="5.25" customHeight="1"/>
  <cols>
    <col min="1" max="16384" width="0.9921875" style="89"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8"/>
  <dimension ref="A1:AV188"/>
  <sheetViews>
    <sheetView showRowColHeaders="0" zoomScalePageLayoutView="0" workbookViewId="0" topLeftCell="A1">
      <selection activeCell="B132" sqref="B132"/>
    </sheetView>
  </sheetViews>
  <sheetFormatPr defaultColWidth="11.421875" defaultRowHeight="12.75"/>
  <cols>
    <col min="1" max="1" width="7.421875" style="42" customWidth="1"/>
    <col min="2" max="2" width="14.57421875" style="56" customWidth="1"/>
    <col min="3" max="3" width="4.7109375" style="53" customWidth="1"/>
    <col min="4" max="4" width="4.7109375" style="42" customWidth="1"/>
    <col min="5" max="5" width="3.8515625" style="42" customWidth="1"/>
    <col min="6" max="6" width="22.421875" style="42" customWidth="1"/>
    <col min="7" max="7" width="2.57421875" style="39" customWidth="1"/>
    <col min="8" max="8" width="22.421875" style="42" customWidth="1"/>
    <col min="9" max="9" width="4.7109375" style="39" customWidth="1"/>
    <col min="10" max="10" width="4.421875" style="42" customWidth="1"/>
    <col min="11" max="11" width="3.8515625" style="39" customWidth="1"/>
    <col min="12" max="16384" width="11.421875" style="39" customWidth="1"/>
  </cols>
  <sheetData>
    <row r="1" spans="1:11" s="40" customFormat="1" ht="12.75">
      <c r="A1" s="294" t="s">
        <v>0</v>
      </c>
      <c r="B1" s="295"/>
      <c r="C1" s="105" t="s">
        <v>1</v>
      </c>
      <c r="D1" s="110" t="s">
        <v>2</v>
      </c>
      <c r="E1" s="111"/>
      <c r="F1" s="39"/>
      <c r="H1" s="41" t="s">
        <v>3</v>
      </c>
      <c r="I1" s="36" t="s">
        <v>1</v>
      </c>
      <c r="J1" s="37" t="s">
        <v>2</v>
      </c>
      <c r="K1" s="38"/>
    </row>
    <row r="2" spans="1:11" ht="12.75">
      <c r="A2" s="296" t="str">
        <f>Vorgaben!A2</f>
        <v>M01</v>
      </c>
      <c r="B2" s="297"/>
      <c r="C2" s="44"/>
      <c r="D2" s="45"/>
      <c r="E2" s="106"/>
      <c r="F2" s="39"/>
      <c r="H2" s="43" t="str">
        <f>Vorgaben!B2</f>
        <v>M11</v>
      </c>
      <c r="I2" s="45"/>
      <c r="J2" s="46"/>
      <c r="K2" s="46"/>
    </row>
    <row r="3" spans="1:11" ht="12.75">
      <c r="A3" s="296" t="str">
        <f>Vorgaben!A3</f>
        <v>M02</v>
      </c>
      <c r="B3" s="297"/>
      <c r="C3" s="44"/>
      <c r="D3" s="45"/>
      <c r="E3" s="106"/>
      <c r="F3" s="39"/>
      <c r="H3" s="43" t="str">
        <f>Vorgaben!B3</f>
        <v>M12</v>
      </c>
      <c r="I3" s="45"/>
      <c r="J3" s="46"/>
      <c r="K3" s="46"/>
    </row>
    <row r="4" spans="1:11" ht="12.75">
      <c r="A4" s="296" t="str">
        <f>Vorgaben!A4</f>
        <v>M03</v>
      </c>
      <c r="B4" s="297"/>
      <c r="C4" s="44"/>
      <c r="D4" s="45"/>
      <c r="E4" s="106"/>
      <c r="F4" s="39"/>
      <c r="H4" s="43" t="str">
        <f>Vorgaben!B4</f>
        <v>M13</v>
      </c>
      <c r="I4" s="45"/>
      <c r="J4" s="46"/>
      <c r="K4" s="46"/>
    </row>
    <row r="5" spans="1:11" ht="12.75">
      <c r="A5" s="296" t="str">
        <f>Vorgaben!A5</f>
        <v>M04</v>
      </c>
      <c r="B5" s="297"/>
      <c r="C5" s="44"/>
      <c r="D5" s="45"/>
      <c r="E5" s="106"/>
      <c r="F5" s="39"/>
      <c r="H5" s="43" t="str">
        <f>Vorgaben!B5</f>
        <v>M14</v>
      </c>
      <c r="I5" s="45"/>
      <c r="J5" s="46"/>
      <c r="K5" s="46"/>
    </row>
    <row r="6" spans="1:11" ht="13.5" thickBot="1">
      <c r="A6" s="306" t="str">
        <f>Vorgaben!A6</f>
        <v>M05</v>
      </c>
      <c r="B6" s="307"/>
      <c r="C6" s="107"/>
      <c r="D6" s="108"/>
      <c r="E6" s="109"/>
      <c r="F6" s="39"/>
      <c r="H6" s="43" t="str">
        <f>Vorgaben!B6</f>
        <v>M15</v>
      </c>
      <c r="I6" s="45"/>
      <c r="J6" s="46"/>
      <c r="K6" s="46"/>
    </row>
    <row r="7" ht="13.5" thickBot="1"/>
    <row r="8" spans="1:11" ht="12.75">
      <c r="A8" s="294" t="s">
        <v>6</v>
      </c>
      <c r="B8" s="295"/>
      <c r="C8" s="105" t="s">
        <v>1</v>
      </c>
      <c r="D8" s="110" t="s">
        <v>2</v>
      </c>
      <c r="E8" s="111"/>
      <c r="H8" s="41" t="s">
        <v>7</v>
      </c>
      <c r="I8" s="36" t="s">
        <v>1</v>
      </c>
      <c r="J8" s="37" t="s">
        <v>2</v>
      </c>
      <c r="K8" s="38"/>
    </row>
    <row r="9" spans="1:11" ht="12.75">
      <c r="A9" s="296" t="str">
        <f>Vorgaben!A9</f>
        <v>M06</v>
      </c>
      <c r="B9" s="297"/>
      <c r="C9" s="44"/>
      <c r="D9" s="45"/>
      <c r="E9" s="106"/>
      <c r="H9" s="43" t="str">
        <f>Vorgaben!B9</f>
        <v>M16</v>
      </c>
      <c r="I9" s="45"/>
      <c r="J9" s="47"/>
      <c r="K9" s="47"/>
    </row>
    <row r="10" spans="1:11" ht="12.75">
      <c r="A10" s="296" t="str">
        <f>Vorgaben!A10</f>
        <v>M07</v>
      </c>
      <c r="B10" s="297"/>
      <c r="C10" s="44"/>
      <c r="D10" s="45"/>
      <c r="E10" s="106"/>
      <c r="H10" s="43" t="str">
        <f>Vorgaben!B10</f>
        <v>M17</v>
      </c>
      <c r="I10" s="45"/>
      <c r="J10" s="47"/>
      <c r="K10" s="47"/>
    </row>
    <row r="11" spans="1:11" ht="12.75">
      <c r="A11" s="296" t="str">
        <f>Vorgaben!A11</f>
        <v>M08</v>
      </c>
      <c r="B11" s="297"/>
      <c r="C11" s="44"/>
      <c r="D11" s="45"/>
      <c r="E11" s="106"/>
      <c r="H11" s="43" t="str">
        <f>Vorgaben!B11</f>
        <v>M18</v>
      </c>
      <c r="I11" s="45"/>
      <c r="J11" s="47"/>
      <c r="K11" s="47"/>
    </row>
    <row r="12" spans="1:11" ht="12.75">
      <c r="A12" s="296" t="str">
        <f>Vorgaben!A12</f>
        <v>M09</v>
      </c>
      <c r="B12" s="297"/>
      <c r="C12" s="44"/>
      <c r="D12" s="45"/>
      <c r="E12" s="106"/>
      <c r="H12" s="43" t="str">
        <f>Vorgaben!B12</f>
        <v>M19</v>
      </c>
      <c r="I12" s="45"/>
      <c r="J12" s="47"/>
      <c r="K12" s="47"/>
    </row>
    <row r="13" spans="1:11" ht="13.5" thickBot="1">
      <c r="A13" s="306" t="str">
        <f>Vorgaben!A13</f>
        <v>M10</v>
      </c>
      <c r="B13" s="307"/>
      <c r="C13" s="107"/>
      <c r="D13" s="108"/>
      <c r="E13" s="109"/>
      <c r="H13" s="43" t="str">
        <f>Vorgaben!B13</f>
        <v>M20</v>
      </c>
      <c r="I13" s="45"/>
      <c r="J13" s="47"/>
      <c r="K13" s="47"/>
    </row>
    <row r="14" spans="1:5" ht="35.25" customHeight="1">
      <c r="A14" s="301">
        <f>Vorgaben!E8</f>
        <v>44541</v>
      </c>
      <c r="B14" s="301"/>
      <c r="C14" s="301"/>
      <c r="D14" s="301"/>
      <c r="E14" s="301"/>
    </row>
    <row r="15" spans="1:11" s="48" customFormat="1" ht="18.75" thickBot="1">
      <c r="A15" s="48" t="s">
        <v>8</v>
      </c>
      <c r="B15" s="48" t="s">
        <v>9</v>
      </c>
      <c r="C15" s="112"/>
      <c r="D15" s="49" t="s">
        <v>10</v>
      </c>
      <c r="E15" s="49"/>
      <c r="F15" s="50" t="s">
        <v>11</v>
      </c>
      <c r="G15" s="50"/>
      <c r="H15" s="50"/>
      <c r="I15" s="51" t="s">
        <v>12</v>
      </c>
      <c r="J15" s="52"/>
      <c r="K15" s="52"/>
    </row>
    <row r="16" spans="1:11" ht="12.75">
      <c r="A16" s="117">
        <f>Vorgaben!D8</f>
        <v>0.4166666666666667</v>
      </c>
      <c r="B16" s="118">
        <v>1</v>
      </c>
      <c r="C16" s="119"/>
      <c r="D16" s="120" t="str">
        <f>Spielplan1!D16</f>
        <v>Gr.A</v>
      </c>
      <c r="E16" s="121"/>
      <c r="F16" s="249" t="str">
        <f>Spielplan1!F16</f>
        <v>M01</v>
      </c>
      <c r="G16" s="121" t="s">
        <v>14</v>
      </c>
      <c r="H16" s="250" t="str">
        <f>Spielplan1!H16</f>
        <v>M02</v>
      </c>
      <c r="I16" s="154"/>
      <c r="J16" s="121" t="s">
        <v>15</v>
      </c>
      <c r="K16" s="124"/>
    </row>
    <row r="17" spans="1:11" ht="12.75">
      <c r="A17" s="133">
        <f>A16+Vorgaben!$D$3+Vorgaben!$D$5</f>
        <v>0.4291666666666667</v>
      </c>
      <c r="B17" s="134">
        <v>2</v>
      </c>
      <c r="C17" s="135"/>
      <c r="D17" s="245" t="str">
        <f>Spielplan1!D17</f>
        <v>Gr.B</v>
      </c>
      <c r="E17" s="137"/>
      <c r="F17" s="247" t="str">
        <f>Spielplan1!F17</f>
        <v>M06</v>
      </c>
      <c r="G17" s="137" t="s">
        <v>14</v>
      </c>
      <c r="H17" s="248" t="str">
        <f>Spielplan1!H17</f>
        <v>M07</v>
      </c>
      <c r="I17" s="153"/>
      <c r="J17" s="137" t="s">
        <v>15</v>
      </c>
      <c r="K17" s="140"/>
    </row>
    <row r="18" spans="1:11" ht="12.75">
      <c r="A18" s="125">
        <f>A17+Vorgaben!$D$3+Vorgaben!$D$5</f>
        <v>0.4416666666666667</v>
      </c>
      <c r="B18" s="126">
        <v>3</v>
      </c>
      <c r="C18" s="127"/>
      <c r="D18" s="128" t="str">
        <f>Spielplan1!D18</f>
        <v>Gr.A</v>
      </c>
      <c r="E18" s="129"/>
      <c r="F18" s="130" t="str">
        <f>Spielplan1!F18</f>
        <v>M03</v>
      </c>
      <c r="G18" s="129" t="s">
        <v>14</v>
      </c>
      <c r="H18" s="131" t="str">
        <f>Spielplan1!H18</f>
        <v>M04</v>
      </c>
      <c r="I18" s="152"/>
      <c r="J18" s="129" t="s">
        <v>15</v>
      </c>
      <c r="K18" s="132"/>
    </row>
    <row r="19" spans="1:11" ht="12.75">
      <c r="A19" s="133">
        <f>A18+Vorgaben!$D$3+Vorgaben!$D$5</f>
        <v>0.4541666666666667</v>
      </c>
      <c r="B19" s="134">
        <v>4</v>
      </c>
      <c r="C19" s="135"/>
      <c r="D19" s="136" t="str">
        <f>Spielplan1!D19</f>
        <v>Gr.B</v>
      </c>
      <c r="E19" s="137"/>
      <c r="F19" s="138" t="str">
        <f>Spielplan1!F19</f>
        <v>M08</v>
      </c>
      <c r="G19" s="137" t="s">
        <v>14</v>
      </c>
      <c r="H19" s="139" t="str">
        <f>Spielplan1!H19</f>
        <v>M09</v>
      </c>
      <c r="I19" s="153"/>
      <c r="J19" s="137" t="s">
        <v>15</v>
      </c>
      <c r="K19" s="140"/>
    </row>
    <row r="20" spans="1:11" ht="12.75">
      <c r="A20" s="125">
        <f>A19+Vorgaben!$D$3+Vorgaben!$D$5</f>
        <v>0.46666666666666673</v>
      </c>
      <c r="B20" s="126">
        <v>5</v>
      </c>
      <c r="C20" s="127"/>
      <c r="D20" s="128" t="str">
        <f>Spielplan1!D20</f>
        <v>Gr.A</v>
      </c>
      <c r="E20" s="129"/>
      <c r="F20" s="130" t="str">
        <f>Spielplan1!F20</f>
        <v>M05</v>
      </c>
      <c r="G20" s="129" t="s">
        <v>14</v>
      </c>
      <c r="H20" s="131" t="str">
        <f>Spielplan1!H20</f>
        <v>M01</v>
      </c>
      <c r="I20" s="152"/>
      <c r="J20" s="129" t="s">
        <v>15</v>
      </c>
      <c r="K20" s="132"/>
    </row>
    <row r="21" spans="1:11" ht="12.75">
      <c r="A21" s="133">
        <f>A20+Vorgaben!$D$3+Vorgaben!$D$5</f>
        <v>0.47916666666666674</v>
      </c>
      <c r="B21" s="134">
        <v>6</v>
      </c>
      <c r="C21" s="135"/>
      <c r="D21" s="136" t="str">
        <f>Spielplan1!D21</f>
        <v>Gr.B</v>
      </c>
      <c r="E21" s="137"/>
      <c r="F21" s="138" t="str">
        <f>Spielplan1!F21</f>
        <v>M10</v>
      </c>
      <c r="G21" s="137" t="s">
        <v>14</v>
      </c>
      <c r="H21" s="139" t="str">
        <f>Spielplan1!H21</f>
        <v>M06</v>
      </c>
      <c r="I21" s="153"/>
      <c r="J21" s="137" t="s">
        <v>15</v>
      </c>
      <c r="K21" s="140"/>
    </row>
    <row r="22" spans="1:11" ht="12.75">
      <c r="A22" s="125">
        <f>A21+Vorgaben!$D$3+Vorgaben!$D$5</f>
        <v>0.49166666666666675</v>
      </c>
      <c r="B22" s="126">
        <v>7</v>
      </c>
      <c r="C22" s="127"/>
      <c r="D22" s="128" t="str">
        <f>Spielplan1!D22</f>
        <v>Gr.A</v>
      </c>
      <c r="E22" s="129"/>
      <c r="F22" s="130" t="str">
        <f>Spielplan1!F22</f>
        <v>M03</v>
      </c>
      <c r="G22" s="129" t="s">
        <v>14</v>
      </c>
      <c r="H22" s="131" t="str">
        <f>Spielplan1!H22</f>
        <v>M02</v>
      </c>
      <c r="I22" s="152"/>
      <c r="J22" s="129" t="s">
        <v>15</v>
      </c>
      <c r="K22" s="132"/>
    </row>
    <row r="23" spans="1:11" ht="12.75">
      <c r="A23" s="133">
        <f>A22+Vorgaben!$D$3+Vorgaben!$D$5</f>
        <v>0.5041666666666668</v>
      </c>
      <c r="B23" s="134">
        <v>8</v>
      </c>
      <c r="C23" s="135"/>
      <c r="D23" s="136" t="str">
        <f>Spielplan1!D23</f>
        <v>Gr.B</v>
      </c>
      <c r="E23" s="137"/>
      <c r="F23" s="138" t="str">
        <f>Spielplan1!F23</f>
        <v>M08</v>
      </c>
      <c r="G23" s="137" t="s">
        <v>14</v>
      </c>
      <c r="H23" s="139" t="str">
        <f>Spielplan1!H23</f>
        <v>M07</v>
      </c>
      <c r="I23" s="153"/>
      <c r="J23" s="137" t="s">
        <v>15</v>
      </c>
      <c r="K23" s="140"/>
    </row>
    <row r="24" spans="1:11" ht="12.75">
      <c r="A24" s="125">
        <f>A23+Vorgaben!$D$3+Vorgaben!$D$5</f>
        <v>0.5166666666666667</v>
      </c>
      <c r="B24" s="126">
        <v>9</v>
      </c>
      <c r="C24" s="127"/>
      <c r="D24" s="128" t="str">
        <f>Spielplan1!D24</f>
        <v>Gr.A</v>
      </c>
      <c r="E24" s="129"/>
      <c r="F24" s="130" t="str">
        <f>Spielplan1!F24</f>
        <v>M04</v>
      </c>
      <c r="G24" s="129" t="s">
        <v>14</v>
      </c>
      <c r="H24" s="131" t="str">
        <f>Spielplan1!H24</f>
        <v>M05</v>
      </c>
      <c r="I24" s="152"/>
      <c r="J24" s="129" t="s">
        <v>15</v>
      </c>
      <c r="K24" s="132"/>
    </row>
    <row r="25" spans="1:11" ht="12.75">
      <c r="A25" s="133">
        <f>A24+Vorgaben!$D$3+Vorgaben!$D$5</f>
        <v>0.5291666666666667</v>
      </c>
      <c r="B25" s="134">
        <v>10</v>
      </c>
      <c r="C25" s="135"/>
      <c r="D25" s="136" t="str">
        <f>Spielplan1!D25</f>
        <v>Gr.B</v>
      </c>
      <c r="E25" s="137"/>
      <c r="F25" s="138" t="str">
        <f>Spielplan1!F25</f>
        <v>M09</v>
      </c>
      <c r="G25" s="137" t="s">
        <v>14</v>
      </c>
      <c r="H25" s="139" t="str">
        <f>Spielplan1!H25</f>
        <v>M10</v>
      </c>
      <c r="I25" s="153"/>
      <c r="J25" s="137" t="s">
        <v>15</v>
      </c>
      <c r="K25" s="140"/>
    </row>
    <row r="26" spans="1:11" ht="12.75">
      <c r="A26" s="125">
        <f>A25+Vorgaben!$D$3+Vorgaben!$D$5</f>
        <v>0.5416666666666666</v>
      </c>
      <c r="B26" s="126">
        <v>11</v>
      </c>
      <c r="C26" s="127"/>
      <c r="D26" s="128" t="str">
        <f>Spielplan1!D26</f>
        <v>Gr.A</v>
      </c>
      <c r="E26" s="129"/>
      <c r="F26" s="130" t="str">
        <f>Spielplan1!F26</f>
        <v>M01</v>
      </c>
      <c r="G26" s="129" t="s">
        <v>14</v>
      </c>
      <c r="H26" s="131" t="str">
        <f>Spielplan1!H26</f>
        <v>M03</v>
      </c>
      <c r="I26" s="152"/>
      <c r="J26" s="129" t="s">
        <v>15</v>
      </c>
      <c r="K26" s="132"/>
    </row>
    <row r="27" spans="1:11" ht="12.75">
      <c r="A27" s="133">
        <f>A26+Vorgaben!$D$3+Vorgaben!$D$5</f>
        <v>0.5541666666666666</v>
      </c>
      <c r="B27" s="134">
        <v>12</v>
      </c>
      <c r="C27" s="135"/>
      <c r="D27" s="136" t="str">
        <f>Spielplan1!D27</f>
        <v>Gr.B</v>
      </c>
      <c r="E27" s="137"/>
      <c r="F27" s="138" t="str">
        <f>Spielplan1!F27</f>
        <v>M06</v>
      </c>
      <c r="G27" s="137" t="s">
        <v>14</v>
      </c>
      <c r="H27" s="139" t="str">
        <f>Spielplan1!H27</f>
        <v>M08</v>
      </c>
      <c r="I27" s="153"/>
      <c r="J27" s="137" t="s">
        <v>15</v>
      </c>
      <c r="K27" s="140"/>
    </row>
    <row r="28" spans="1:11" ht="12.75">
      <c r="A28" s="125">
        <f>A27+Vorgaben!$D$3+Vorgaben!$D$5</f>
        <v>0.5666666666666665</v>
      </c>
      <c r="B28" s="126">
        <v>13</v>
      </c>
      <c r="C28" s="127"/>
      <c r="D28" s="128" t="str">
        <f>Spielplan1!D28</f>
        <v>Gr.A</v>
      </c>
      <c r="E28" s="129"/>
      <c r="F28" s="130" t="str">
        <f>Spielplan1!F28</f>
        <v>M02</v>
      </c>
      <c r="G28" s="129" t="s">
        <v>14</v>
      </c>
      <c r="H28" s="131" t="str">
        <f>Spielplan1!H28</f>
        <v>M04</v>
      </c>
      <c r="I28" s="152"/>
      <c r="J28" s="129" t="s">
        <v>15</v>
      </c>
      <c r="K28" s="132"/>
    </row>
    <row r="29" spans="1:11" ht="12.75">
      <c r="A29" s="133">
        <f>A28+Vorgaben!$D$3+Vorgaben!$D$5</f>
        <v>0.5791666666666665</v>
      </c>
      <c r="B29" s="134">
        <v>14</v>
      </c>
      <c r="C29" s="135"/>
      <c r="D29" s="136" t="str">
        <f>Spielplan1!D29</f>
        <v>Gr.B</v>
      </c>
      <c r="E29" s="137"/>
      <c r="F29" s="138" t="str">
        <f>Spielplan1!F29</f>
        <v>M07</v>
      </c>
      <c r="G29" s="137" t="s">
        <v>14</v>
      </c>
      <c r="H29" s="139" t="str">
        <f>Spielplan1!H29</f>
        <v>M09</v>
      </c>
      <c r="I29" s="153"/>
      <c r="J29" s="137" t="s">
        <v>15</v>
      </c>
      <c r="K29" s="140"/>
    </row>
    <row r="30" spans="1:11" ht="12.75">
      <c r="A30" s="125">
        <f>A29+Vorgaben!$D$3+Vorgaben!$D$5</f>
        <v>0.5916666666666665</v>
      </c>
      <c r="B30" s="126">
        <v>15</v>
      </c>
      <c r="C30" s="127"/>
      <c r="D30" s="128" t="str">
        <f>Spielplan1!D30</f>
        <v>Gr.A</v>
      </c>
      <c r="E30" s="129"/>
      <c r="F30" s="130" t="str">
        <f>Spielplan1!F30</f>
        <v>M05</v>
      </c>
      <c r="G30" s="129" t="s">
        <v>14</v>
      </c>
      <c r="H30" s="131" t="str">
        <f>Spielplan1!H30</f>
        <v>M03</v>
      </c>
      <c r="I30" s="152"/>
      <c r="J30" s="129" t="s">
        <v>15</v>
      </c>
      <c r="K30" s="132"/>
    </row>
    <row r="31" spans="1:11" ht="12.75">
      <c r="A31" s="133">
        <f>A30+Vorgaben!$D$3+Vorgaben!$D$5</f>
        <v>0.6041666666666664</v>
      </c>
      <c r="B31" s="134">
        <v>16</v>
      </c>
      <c r="C31" s="135"/>
      <c r="D31" s="136" t="str">
        <f>Spielplan1!D31</f>
        <v>Gr.B</v>
      </c>
      <c r="E31" s="137"/>
      <c r="F31" s="138" t="str">
        <f>Spielplan1!F31</f>
        <v>M10</v>
      </c>
      <c r="G31" s="137" t="s">
        <v>14</v>
      </c>
      <c r="H31" s="139" t="str">
        <f>Spielplan1!H31</f>
        <v>M08</v>
      </c>
      <c r="I31" s="153"/>
      <c r="J31" s="137" t="s">
        <v>15</v>
      </c>
      <c r="K31" s="140"/>
    </row>
    <row r="32" spans="1:11" ht="12.75">
      <c r="A32" s="125">
        <f>A31+Vorgaben!$D$3+Vorgaben!$D$5</f>
        <v>0.6166666666666664</v>
      </c>
      <c r="B32" s="126">
        <v>17</v>
      </c>
      <c r="C32" s="127"/>
      <c r="D32" s="128" t="str">
        <f>Spielplan1!D32</f>
        <v>Gr.A</v>
      </c>
      <c r="E32" s="129"/>
      <c r="F32" s="130" t="str">
        <f>Spielplan1!F32</f>
        <v>M04</v>
      </c>
      <c r="G32" s="129" t="s">
        <v>14</v>
      </c>
      <c r="H32" s="131" t="str">
        <f>Spielplan1!H32</f>
        <v>M01</v>
      </c>
      <c r="I32" s="152"/>
      <c r="J32" s="129" t="s">
        <v>15</v>
      </c>
      <c r="K32" s="132"/>
    </row>
    <row r="33" spans="1:11" ht="12.75">
      <c r="A33" s="133">
        <f>A32+Vorgaben!$D$3+Vorgaben!$D$5</f>
        <v>0.6291666666666663</v>
      </c>
      <c r="B33" s="134">
        <v>18</v>
      </c>
      <c r="C33" s="135"/>
      <c r="D33" s="136" t="str">
        <f>Spielplan1!D33</f>
        <v>Gr.B</v>
      </c>
      <c r="E33" s="137"/>
      <c r="F33" s="138" t="str">
        <f>Spielplan1!F33</f>
        <v>M09</v>
      </c>
      <c r="G33" s="137" t="s">
        <v>14</v>
      </c>
      <c r="H33" s="139" t="str">
        <f>Spielplan1!H33</f>
        <v>M06</v>
      </c>
      <c r="I33" s="153"/>
      <c r="J33" s="137" t="s">
        <v>15</v>
      </c>
      <c r="K33" s="140"/>
    </row>
    <row r="34" spans="1:11" ht="12.75">
      <c r="A34" s="125">
        <f>A33+Vorgaben!$D$3+Vorgaben!$D$5</f>
        <v>0.6416666666666663</v>
      </c>
      <c r="B34" s="126">
        <v>19</v>
      </c>
      <c r="C34" s="127"/>
      <c r="D34" s="128" t="str">
        <f>Spielplan1!D34</f>
        <v>Gr.A</v>
      </c>
      <c r="E34" s="129"/>
      <c r="F34" s="130" t="str">
        <f>Spielplan1!F34</f>
        <v>M02</v>
      </c>
      <c r="G34" s="129" t="s">
        <v>14</v>
      </c>
      <c r="H34" s="131" t="str">
        <f>Spielplan1!H34</f>
        <v>M05</v>
      </c>
      <c r="I34" s="152"/>
      <c r="J34" s="129" t="s">
        <v>15</v>
      </c>
      <c r="K34" s="132"/>
    </row>
    <row r="35" spans="1:11" ht="12.75">
      <c r="A35" s="133">
        <f>A34+Vorgaben!$D$3+Vorgaben!$D$5</f>
        <v>0.6541666666666662</v>
      </c>
      <c r="B35" s="134">
        <v>20</v>
      </c>
      <c r="C35" s="135"/>
      <c r="D35" s="136" t="str">
        <f>Spielplan1!D35</f>
        <v>Gr.B</v>
      </c>
      <c r="E35" s="137"/>
      <c r="F35" s="138" t="str">
        <f>Spielplan1!F35</f>
        <v>M07</v>
      </c>
      <c r="G35" s="137" t="s">
        <v>14</v>
      </c>
      <c r="H35" s="139" t="str">
        <f>Spielplan1!H35</f>
        <v>M10</v>
      </c>
      <c r="I35" s="153"/>
      <c r="J35" s="137" t="s">
        <v>15</v>
      </c>
      <c r="K35" s="140"/>
    </row>
    <row r="36" spans="1:11" ht="12.75">
      <c r="A36" s="125">
        <f>A35+Vorgaben!$D$3+Vorgaben!$D$5</f>
        <v>0.6666666666666662</v>
      </c>
      <c r="B36" s="126">
        <v>21</v>
      </c>
      <c r="C36" s="127"/>
      <c r="D36" s="128" t="str">
        <f>Spielplan1!D36</f>
        <v>Gr.C</v>
      </c>
      <c r="E36" s="129"/>
      <c r="F36" s="130" t="str">
        <f>Spielplan1!F36</f>
        <v>M11</v>
      </c>
      <c r="G36" s="129" t="s">
        <v>14</v>
      </c>
      <c r="H36" s="131" t="str">
        <f>Spielplan1!H36</f>
        <v>M12</v>
      </c>
      <c r="I36" s="152"/>
      <c r="J36" s="129" t="s">
        <v>15</v>
      </c>
      <c r="K36" s="132"/>
    </row>
    <row r="37" spans="1:11" ht="12.75">
      <c r="A37" s="133">
        <f>A36+Vorgaben!$D$3+Vorgaben!$D$5</f>
        <v>0.6791666666666661</v>
      </c>
      <c r="B37" s="134">
        <v>22</v>
      </c>
      <c r="C37" s="135"/>
      <c r="D37" s="136" t="str">
        <f>Spielplan1!D37</f>
        <v>Gr.D</v>
      </c>
      <c r="E37" s="137"/>
      <c r="F37" s="138" t="str">
        <f>Spielplan1!F37</f>
        <v>M16</v>
      </c>
      <c r="G37" s="137" t="s">
        <v>14</v>
      </c>
      <c r="H37" s="139" t="str">
        <f>Spielplan1!H37</f>
        <v>M17</v>
      </c>
      <c r="I37" s="153"/>
      <c r="J37" s="137" t="s">
        <v>15</v>
      </c>
      <c r="K37" s="140"/>
    </row>
    <row r="38" spans="1:11" ht="12.75">
      <c r="A38" s="125">
        <f>A37+Vorgaben!$D$3+Vorgaben!$D$5</f>
        <v>0.6916666666666661</v>
      </c>
      <c r="B38" s="126">
        <v>23</v>
      </c>
      <c r="C38" s="127"/>
      <c r="D38" s="128" t="str">
        <f>Spielplan1!D38</f>
        <v>Gr.C</v>
      </c>
      <c r="E38" s="129"/>
      <c r="F38" s="130" t="str">
        <f>Spielplan1!F38</f>
        <v>M13</v>
      </c>
      <c r="G38" s="129" t="s">
        <v>14</v>
      </c>
      <c r="H38" s="131" t="str">
        <f>Spielplan1!H38</f>
        <v>M14</v>
      </c>
      <c r="I38" s="152"/>
      <c r="J38" s="129" t="s">
        <v>15</v>
      </c>
      <c r="K38" s="132"/>
    </row>
    <row r="39" spans="1:11" ht="12.75">
      <c r="A39" s="133">
        <f>A38+Vorgaben!$D$3+Vorgaben!$D$5</f>
        <v>0.704166666666666</v>
      </c>
      <c r="B39" s="134">
        <v>24</v>
      </c>
      <c r="C39" s="135"/>
      <c r="D39" s="136" t="str">
        <f>Spielplan1!D39</f>
        <v>Gr.D</v>
      </c>
      <c r="E39" s="137"/>
      <c r="F39" s="138" t="str">
        <f>Spielplan1!F39</f>
        <v>M18</v>
      </c>
      <c r="G39" s="137" t="s">
        <v>14</v>
      </c>
      <c r="H39" s="139" t="str">
        <f>Spielplan1!H39</f>
        <v>M19</v>
      </c>
      <c r="I39" s="153"/>
      <c r="J39" s="137" t="s">
        <v>15</v>
      </c>
      <c r="K39" s="140"/>
    </row>
    <row r="40" spans="1:11" ht="12.75">
      <c r="A40" s="125">
        <f>A39+Vorgaben!$D$3+Vorgaben!$D$5</f>
        <v>0.716666666666666</v>
      </c>
      <c r="B40" s="126">
        <v>25</v>
      </c>
      <c r="C40" s="127"/>
      <c r="D40" s="128" t="str">
        <f>Spielplan1!D40</f>
        <v>Gr.C</v>
      </c>
      <c r="E40" s="129"/>
      <c r="F40" s="130" t="str">
        <f>Spielplan1!F40</f>
        <v>M15</v>
      </c>
      <c r="G40" s="129" t="s">
        <v>14</v>
      </c>
      <c r="H40" s="131" t="str">
        <f>Spielplan1!H40</f>
        <v>M11</v>
      </c>
      <c r="I40" s="152"/>
      <c r="J40" s="129" t="s">
        <v>15</v>
      </c>
      <c r="K40" s="132"/>
    </row>
    <row r="41" spans="1:11" ht="12.75">
      <c r="A41" s="133">
        <f>A40+Vorgaben!$D$3+Vorgaben!$D$5</f>
        <v>0.729166666666666</v>
      </c>
      <c r="B41" s="134">
        <v>26</v>
      </c>
      <c r="C41" s="135"/>
      <c r="D41" s="136" t="str">
        <f>Spielplan1!D41</f>
        <v>Gr.D</v>
      </c>
      <c r="E41" s="137"/>
      <c r="F41" s="138" t="str">
        <f>Spielplan1!F41</f>
        <v>M20</v>
      </c>
      <c r="G41" s="137" t="s">
        <v>14</v>
      </c>
      <c r="H41" s="139" t="str">
        <f>Spielplan1!H41</f>
        <v>M16</v>
      </c>
      <c r="I41" s="153"/>
      <c r="J41" s="137" t="s">
        <v>15</v>
      </c>
      <c r="K41" s="140"/>
    </row>
    <row r="42" spans="1:11" ht="12.75">
      <c r="A42" s="125">
        <f>A41+Vorgaben!$D$3+Vorgaben!$D$5</f>
        <v>0.7416666666666659</v>
      </c>
      <c r="B42" s="126">
        <v>27</v>
      </c>
      <c r="C42" s="127"/>
      <c r="D42" s="128" t="str">
        <f>Spielplan1!D42</f>
        <v>Gr.C</v>
      </c>
      <c r="E42" s="129"/>
      <c r="F42" s="251" t="str">
        <f>Spielplan1!F42</f>
        <v>M13</v>
      </c>
      <c r="G42" s="129" t="s">
        <v>14</v>
      </c>
      <c r="H42" s="252" t="str">
        <f>Spielplan1!H42</f>
        <v>M12</v>
      </c>
      <c r="I42" s="152"/>
      <c r="J42" s="129" t="s">
        <v>15</v>
      </c>
      <c r="K42" s="132"/>
    </row>
    <row r="43" spans="1:11" ht="12.75">
      <c r="A43" s="133">
        <f>A42+Vorgaben!$D$3+Vorgaben!$D$5</f>
        <v>0.7541666666666659</v>
      </c>
      <c r="B43" s="134">
        <v>28</v>
      </c>
      <c r="C43" s="135"/>
      <c r="D43" s="136" t="str">
        <f>Spielplan1!D43</f>
        <v>Gr.D</v>
      </c>
      <c r="E43" s="137"/>
      <c r="F43" s="138" t="str">
        <f>Spielplan1!F43</f>
        <v>M18</v>
      </c>
      <c r="G43" s="137" t="s">
        <v>14</v>
      </c>
      <c r="H43" s="139" t="str">
        <f>Spielplan1!H43</f>
        <v>M17</v>
      </c>
      <c r="I43" s="153"/>
      <c r="J43" s="137" t="s">
        <v>15</v>
      </c>
      <c r="K43" s="140"/>
    </row>
    <row r="44" spans="1:11" ht="12.75">
      <c r="A44" s="125">
        <f>A43+Vorgaben!$D$3+Vorgaben!$D$5</f>
        <v>0.7666666666666658</v>
      </c>
      <c r="B44" s="126">
        <v>29</v>
      </c>
      <c r="C44" s="127"/>
      <c r="D44" s="128" t="str">
        <f>Spielplan1!D44</f>
        <v>Gr.C</v>
      </c>
      <c r="E44" s="129"/>
      <c r="F44" s="130" t="str">
        <f>Spielplan1!F44</f>
        <v>M14</v>
      </c>
      <c r="G44" s="129" t="s">
        <v>14</v>
      </c>
      <c r="H44" s="131" t="str">
        <f>Spielplan1!H44</f>
        <v>M15</v>
      </c>
      <c r="I44" s="152"/>
      <c r="J44" s="129" t="s">
        <v>15</v>
      </c>
      <c r="K44" s="132"/>
    </row>
    <row r="45" spans="1:11" ht="12.75">
      <c r="A45" s="133">
        <f>A44+Vorgaben!$D$3+Vorgaben!$D$5</f>
        <v>0.7791666666666658</v>
      </c>
      <c r="B45" s="134">
        <v>30</v>
      </c>
      <c r="C45" s="135"/>
      <c r="D45" s="136" t="str">
        <f>Spielplan1!D45</f>
        <v>Gr.D</v>
      </c>
      <c r="E45" s="137"/>
      <c r="F45" s="253" t="str">
        <f>Spielplan1!F45</f>
        <v>M19</v>
      </c>
      <c r="G45" s="137" t="s">
        <v>14</v>
      </c>
      <c r="H45" s="254" t="str">
        <f>Spielplan1!H45</f>
        <v>M20</v>
      </c>
      <c r="I45" s="153"/>
      <c r="J45" s="137" t="s">
        <v>15</v>
      </c>
      <c r="K45" s="140"/>
    </row>
    <row r="46" spans="1:11" ht="12.75">
      <c r="A46" s="125">
        <f>A45+Vorgaben!$D$3+Vorgaben!$D$5</f>
        <v>0.7916666666666657</v>
      </c>
      <c r="B46" s="126">
        <v>31</v>
      </c>
      <c r="C46" s="127"/>
      <c r="D46" s="128" t="str">
        <f>Spielplan1!D46</f>
        <v>Gr.C</v>
      </c>
      <c r="E46" s="129"/>
      <c r="F46" s="130" t="str">
        <f>Spielplan1!F46</f>
        <v>M11</v>
      </c>
      <c r="G46" s="129" t="s">
        <v>14</v>
      </c>
      <c r="H46" s="131" t="str">
        <f>Spielplan1!H46</f>
        <v>M13</v>
      </c>
      <c r="I46" s="152"/>
      <c r="J46" s="129" t="s">
        <v>15</v>
      </c>
      <c r="K46" s="132"/>
    </row>
    <row r="47" spans="1:11" ht="12.75">
      <c r="A47" s="133">
        <f>A46+Vorgaben!$D$3+Vorgaben!$D$5</f>
        <v>0.8041666666666657</v>
      </c>
      <c r="B47" s="134">
        <v>32</v>
      </c>
      <c r="C47" s="135"/>
      <c r="D47" s="136" t="str">
        <f>Spielplan1!D47</f>
        <v>Gr.D</v>
      </c>
      <c r="E47" s="137"/>
      <c r="F47" s="138" t="str">
        <f>Spielplan1!F47</f>
        <v>M16</v>
      </c>
      <c r="G47" s="137" t="s">
        <v>14</v>
      </c>
      <c r="H47" s="139" t="str">
        <f>Spielplan1!H47</f>
        <v>M18</v>
      </c>
      <c r="I47" s="153"/>
      <c r="J47" s="137" t="s">
        <v>15</v>
      </c>
      <c r="K47" s="140"/>
    </row>
    <row r="48" spans="1:11" ht="12.75">
      <c r="A48" s="125">
        <f>A47+Vorgaben!$D$3+Vorgaben!$D$5</f>
        <v>0.8166666666666657</v>
      </c>
      <c r="B48" s="126">
        <v>33</v>
      </c>
      <c r="C48" s="127"/>
      <c r="D48" s="128" t="str">
        <f>Spielplan1!D48</f>
        <v>Gr.C</v>
      </c>
      <c r="E48" s="129"/>
      <c r="F48" s="251" t="str">
        <f>Spielplan1!F48</f>
        <v>M12</v>
      </c>
      <c r="G48" s="129" t="s">
        <v>14</v>
      </c>
      <c r="H48" s="252" t="str">
        <f>Spielplan1!H48</f>
        <v>M14</v>
      </c>
      <c r="I48" s="152"/>
      <c r="J48" s="129" t="s">
        <v>15</v>
      </c>
      <c r="K48" s="132"/>
    </row>
    <row r="49" spans="1:11" ht="12.75">
      <c r="A49" s="133">
        <f>A48+Vorgaben!$D$3+Vorgaben!$D$5</f>
        <v>0.8291666666666656</v>
      </c>
      <c r="B49" s="134">
        <v>34</v>
      </c>
      <c r="C49" s="135"/>
      <c r="D49" s="136" t="str">
        <f>Spielplan1!D49</f>
        <v>Gr.D</v>
      </c>
      <c r="E49" s="137"/>
      <c r="F49" s="138" t="str">
        <f>Spielplan1!F49</f>
        <v>M17</v>
      </c>
      <c r="G49" s="137" t="s">
        <v>14</v>
      </c>
      <c r="H49" s="139" t="str">
        <f>Spielplan1!H49</f>
        <v>M19</v>
      </c>
      <c r="I49" s="153"/>
      <c r="J49" s="137" t="s">
        <v>15</v>
      </c>
      <c r="K49" s="140"/>
    </row>
    <row r="50" spans="1:11" ht="12.75">
      <c r="A50" s="125">
        <f>A49+Vorgaben!$D$3+Vorgaben!$D$5</f>
        <v>0.8416666666666656</v>
      </c>
      <c r="B50" s="126">
        <v>35</v>
      </c>
      <c r="C50" s="127"/>
      <c r="D50" s="128" t="str">
        <f>Spielplan1!D50</f>
        <v>Gr.C</v>
      </c>
      <c r="E50" s="129"/>
      <c r="F50" s="130" t="str">
        <f>Spielplan1!F50</f>
        <v>M15</v>
      </c>
      <c r="G50" s="129" t="s">
        <v>14</v>
      </c>
      <c r="H50" s="131" t="str">
        <f>Spielplan1!H50</f>
        <v>M13</v>
      </c>
      <c r="I50" s="152"/>
      <c r="J50" s="129" t="s">
        <v>15</v>
      </c>
      <c r="K50" s="132"/>
    </row>
    <row r="51" spans="1:11" ht="12.75">
      <c r="A51" s="133">
        <f>A50+Vorgaben!$D$3+Vorgaben!$D$5</f>
        <v>0.8541666666666655</v>
      </c>
      <c r="B51" s="134">
        <v>36</v>
      </c>
      <c r="C51" s="135"/>
      <c r="D51" s="136" t="str">
        <f>Spielplan1!D51</f>
        <v>Gr.D</v>
      </c>
      <c r="E51" s="137"/>
      <c r="F51" s="253" t="str">
        <f>Spielplan1!F51</f>
        <v>M20</v>
      </c>
      <c r="G51" s="137" t="s">
        <v>14</v>
      </c>
      <c r="H51" s="254" t="str">
        <f>Spielplan1!H51</f>
        <v>M18</v>
      </c>
      <c r="I51" s="153"/>
      <c r="J51" s="137" t="s">
        <v>15</v>
      </c>
      <c r="K51" s="140"/>
    </row>
    <row r="52" spans="1:11" ht="12.75">
      <c r="A52" s="125">
        <f>A51+Vorgaben!$D$3+Vorgaben!$D$5</f>
        <v>0.8666666666666655</v>
      </c>
      <c r="B52" s="126">
        <v>37</v>
      </c>
      <c r="C52" s="127"/>
      <c r="D52" s="128" t="str">
        <f>Spielplan1!D52</f>
        <v>Gr.C</v>
      </c>
      <c r="E52" s="129"/>
      <c r="F52" s="130" t="str">
        <f>Spielplan1!F52</f>
        <v>M14</v>
      </c>
      <c r="G52" s="129" t="s">
        <v>14</v>
      </c>
      <c r="H52" s="131" t="str">
        <f>Spielplan1!H52</f>
        <v>M11</v>
      </c>
      <c r="I52" s="152"/>
      <c r="J52" s="129" t="s">
        <v>15</v>
      </c>
      <c r="K52" s="132"/>
    </row>
    <row r="53" spans="1:11" ht="12.75">
      <c r="A53" s="133">
        <f>A52+Vorgaben!$D$3+Vorgaben!$D$5</f>
        <v>0.8791666666666654</v>
      </c>
      <c r="B53" s="134">
        <v>38</v>
      </c>
      <c r="C53" s="135"/>
      <c r="D53" s="136" t="str">
        <f>Spielplan1!D53</f>
        <v>Gr.D</v>
      </c>
      <c r="E53" s="137"/>
      <c r="F53" s="138" t="str">
        <f>Spielplan1!F53</f>
        <v>M19</v>
      </c>
      <c r="G53" s="137" t="s">
        <v>14</v>
      </c>
      <c r="H53" s="139" t="str">
        <f>Spielplan1!H53</f>
        <v>M16</v>
      </c>
      <c r="I53" s="153"/>
      <c r="J53" s="137" t="s">
        <v>15</v>
      </c>
      <c r="K53" s="140"/>
    </row>
    <row r="54" spans="1:11" ht="12.75">
      <c r="A54" s="125">
        <f>A53+Vorgaben!$D$3+Vorgaben!$D$5</f>
        <v>0.8916666666666654</v>
      </c>
      <c r="B54" s="126">
        <v>39</v>
      </c>
      <c r="C54" s="127"/>
      <c r="D54" s="128" t="str">
        <f>Spielplan1!D54</f>
        <v>Gr.C</v>
      </c>
      <c r="E54" s="129"/>
      <c r="F54" s="251" t="str">
        <f>Spielplan1!F54</f>
        <v>M12</v>
      </c>
      <c r="G54" s="129" t="s">
        <v>14</v>
      </c>
      <c r="H54" s="252" t="str">
        <f>Spielplan1!H54</f>
        <v>M15</v>
      </c>
      <c r="I54" s="152"/>
      <c r="J54" s="129" t="s">
        <v>15</v>
      </c>
      <c r="K54" s="132"/>
    </row>
    <row r="55" spans="1:11" ht="13.5" thickBot="1">
      <c r="A55" s="141">
        <f>A54+Vorgaben!$D$3+Vorgaben!$D$5</f>
        <v>0.9041666666666653</v>
      </c>
      <c r="B55" s="142">
        <v>40</v>
      </c>
      <c r="C55" s="143"/>
      <c r="D55" s="144" t="str">
        <f>Spielplan1!D55</f>
        <v>Gr.D</v>
      </c>
      <c r="E55" s="145"/>
      <c r="F55" s="146" t="str">
        <f>Spielplan1!F55</f>
        <v>M17</v>
      </c>
      <c r="G55" s="145" t="s">
        <v>14</v>
      </c>
      <c r="H55" s="147" t="str">
        <f>Spielplan1!H55</f>
        <v>M20</v>
      </c>
      <c r="I55" s="256"/>
      <c r="J55" s="145" t="s">
        <v>15</v>
      </c>
      <c r="K55" s="148"/>
    </row>
    <row r="56" spans="1:11" s="176" customFormat="1" ht="42" customHeight="1">
      <c r="A56" s="201"/>
      <c r="B56" s="191"/>
      <c r="C56" s="302" t="s">
        <v>153</v>
      </c>
      <c r="D56" s="302"/>
      <c r="E56" s="302"/>
      <c r="F56" s="302"/>
      <c r="G56" s="302"/>
      <c r="H56" s="302"/>
      <c r="I56" s="175"/>
      <c r="J56" s="175"/>
      <c r="K56" s="175"/>
    </row>
    <row r="57" spans="1:11" s="40" customFormat="1" ht="16.5" customHeight="1">
      <c r="A57" s="288" t="s">
        <v>159</v>
      </c>
      <c r="B57" s="289"/>
      <c r="C57" s="289"/>
      <c r="D57" s="289"/>
      <c r="E57" s="290"/>
      <c r="F57" s="255"/>
      <c r="H57" s="303" t="s">
        <v>161</v>
      </c>
      <c r="I57" s="304"/>
      <c r="J57" s="304"/>
      <c r="K57" s="305"/>
    </row>
    <row r="58" spans="1:11" s="176" customFormat="1" ht="12.75">
      <c r="A58" s="266" t="str">
        <f>IF(Rechnen1!W3=0,"Erster Gruppe A",'Gruppen-Tabellen'!B3)</f>
        <v>Erster Gruppe A</v>
      </c>
      <c r="B58" s="266"/>
      <c r="C58" s="266"/>
      <c r="D58" s="266"/>
      <c r="E58" s="267"/>
      <c r="H58" s="266" t="str">
        <f>IF(Rechnen1!Y3=0,"Erster Gruppe C",'Gruppen-Tabellen'!B17)</f>
        <v>Erster Gruppe C</v>
      </c>
      <c r="I58" s="266"/>
      <c r="J58" s="266"/>
      <c r="K58" s="266"/>
    </row>
    <row r="59" spans="1:11" s="176" customFormat="1" ht="12.75">
      <c r="A59" s="266" t="str">
        <f>IF(Rechnen1!Z3=0,"Zweiter Gruppe D",'Gruppen-Tabellen'!B25)</f>
        <v>Zweiter Gruppe D</v>
      </c>
      <c r="B59" s="266"/>
      <c r="C59" s="266"/>
      <c r="D59" s="266"/>
      <c r="E59" s="267"/>
      <c r="H59" s="266" t="str">
        <f>IF(Rechnen1!W3=0,"Zweiter Gruppe A",'Gruppen-Tabellen'!B4)</f>
        <v>Zweiter Gruppe A</v>
      </c>
      <c r="I59" s="266"/>
      <c r="J59" s="266"/>
      <c r="K59" s="266"/>
    </row>
    <row r="60" spans="1:11" s="176" customFormat="1" ht="12.75">
      <c r="A60" s="266" t="str">
        <f>IF(Rechnen1!Y3=0,"Dritter Gruppe C",'Gruppen-Tabellen'!B19)</f>
        <v>Dritter Gruppe C</v>
      </c>
      <c r="B60" s="266"/>
      <c r="C60" s="266"/>
      <c r="D60" s="266"/>
      <c r="E60" s="267"/>
      <c r="H60" s="266" t="str">
        <f>IF(Rechnen1!X3=0,"Dritter Gruppe B",'Gruppen-Tabellen'!B12)</f>
        <v>Dritter Gruppe B</v>
      </c>
      <c r="I60" s="266"/>
      <c r="J60" s="266"/>
      <c r="K60" s="266"/>
    </row>
    <row r="61" spans="1:11" s="176" customFormat="1" ht="12.75" customHeight="1">
      <c r="A61" s="173"/>
      <c r="B61" s="173"/>
      <c r="C61" s="173"/>
      <c r="D61" s="173"/>
      <c r="E61" s="173"/>
      <c r="H61" s="173"/>
      <c r="I61" s="173"/>
      <c r="J61" s="173"/>
      <c r="K61" s="173"/>
    </row>
    <row r="62" spans="1:10" s="176" customFormat="1" ht="12.75" customHeight="1">
      <c r="A62" s="173"/>
      <c r="B62" s="174"/>
      <c r="C62" s="178"/>
      <c r="D62" s="173"/>
      <c r="E62" s="173"/>
      <c r="F62" s="173"/>
      <c r="H62" s="173"/>
      <c r="J62" s="173"/>
    </row>
    <row r="63" spans="1:11" s="176" customFormat="1" ht="12.75" customHeight="1">
      <c r="A63" s="288" t="s">
        <v>160</v>
      </c>
      <c r="B63" s="289"/>
      <c r="C63" s="289"/>
      <c r="D63" s="289"/>
      <c r="E63" s="290"/>
      <c r="F63" s="173"/>
      <c r="H63" s="291" t="s">
        <v>162</v>
      </c>
      <c r="I63" s="292"/>
      <c r="J63" s="292"/>
      <c r="K63" s="293"/>
    </row>
    <row r="64" spans="1:11" s="176" customFormat="1" ht="12.75">
      <c r="A64" s="266" t="str">
        <f>IF(Rechnen1!X3=0,"Erster Gruppe B",'Gruppen-Tabellen'!B10)</f>
        <v>Erster Gruppe B</v>
      </c>
      <c r="B64" s="266"/>
      <c r="C64" s="266"/>
      <c r="D64" s="266"/>
      <c r="E64" s="267"/>
      <c r="F64" s="173"/>
      <c r="H64" s="266" t="str">
        <f>IF(Rechnen1!Z3=0,"Erster Gruppe D",'Gruppen-Tabellen'!B24)</f>
        <v>Erster Gruppe D</v>
      </c>
      <c r="I64" s="266"/>
      <c r="J64" s="266"/>
      <c r="K64" s="266"/>
    </row>
    <row r="65" spans="1:11" s="176" customFormat="1" ht="12.75">
      <c r="A65" s="266" t="str">
        <f>IF(Rechnen1!Y3=0,"Zweiter Gruppe C",'Gruppen-Tabellen'!B18)</f>
        <v>Zweiter Gruppe C</v>
      </c>
      <c r="B65" s="266"/>
      <c r="C65" s="266"/>
      <c r="D65" s="266"/>
      <c r="E65" s="267"/>
      <c r="F65" s="173"/>
      <c r="H65" s="266" t="str">
        <f>IF(Rechnen1!X3=0,"Zweiter Gruppe B",'Gruppen-Tabellen'!B11)</f>
        <v>Zweiter Gruppe B</v>
      </c>
      <c r="I65" s="266"/>
      <c r="J65" s="266"/>
      <c r="K65" s="266"/>
    </row>
    <row r="66" spans="1:11" s="176" customFormat="1" ht="12.75" customHeight="1">
      <c r="A66" s="266" t="str">
        <f>IF(Rechnen1!Z3=0,"Dritter Gruppe D",'Gruppen-Tabellen'!B26)</f>
        <v>Dritter Gruppe D</v>
      </c>
      <c r="B66" s="266"/>
      <c r="C66" s="266"/>
      <c r="D66" s="266"/>
      <c r="E66" s="267"/>
      <c r="F66" s="173"/>
      <c r="H66" s="266" t="str">
        <f>IF(Rechnen1!W3=0,"Dritter Gruppe A",'Gruppen-Tabellen'!B5)</f>
        <v>Dritter Gruppe A</v>
      </c>
      <c r="I66" s="266"/>
      <c r="J66" s="266"/>
      <c r="K66" s="266"/>
    </row>
    <row r="67" spans="1:11" s="176" customFormat="1" ht="12.75" customHeight="1">
      <c r="A67" s="173"/>
      <c r="B67" s="173"/>
      <c r="C67" s="173"/>
      <c r="D67" s="173"/>
      <c r="E67" s="173"/>
      <c r="F67" s="173"/>
      <c r="H67" s="173"/>
      <c r="I67" s="173"/>
      <c r="J67" s="173"/>
      <c r="K67" s="173"/>
    </row>
    <row r="68" spans="1:11" s="176" customFormat="1" ht="36" customHeight="1">
      <c r="A68" s="301">
        <f>Vorgaben!E10</f>
        <v>44542</v>
      </c>
      <c r="B68" s="301"/>
      <c r="C68" s="301"/>
      <c r="D68" s="301"/>
      <c r="E68" s="301"/>
      <c r="F68" s="300" t="s">
        <v>164</v>
      </c>
      <c r="G68" s="300"/>
      <c r="H68" s="300"/>
      <c r="I68" s="300"/>
      <c r="J68" s="300"/>
      <c r="K68" s="300"/>
    </row>
    <row r="69" spans="1:11" s="182" customFormat="1" ht="33" customHeight="1">
      <c r="A69" s="241" t="s">
        <v>8</v>
      </c>
      <c r="B69" s="241" t="s">
        <v>154</v>
      </c>
      <c r="C69" s="298" t="s">
        <v>32</v>
      </c>
      <c r="D69" s="298"/>
      <c r="E69" s="298"/>
      <c r="F69" s="299" t="s">
        <v>64</v>
      </c>
      <c r="G69" s="299"/>
      <c r="H69" s="299"/>
      <c r="I69" s="180" t="s">
        <v>12</v>
      </c>
      <c r="J69" s="181"/>
      <c r="K69" s="181"/>
    </row>
    <row r="70" spans="1:11" s="176" customFormat="1" ht="18" customHeight="1">
      <c r="A70" s="183">
        <f>Vorgaben!D10</f>
        <v>0.5833333333333334</v>
      </c>
      <c r="B70" s="184">
        <f>B55+1</f>
        <v>41</v>
      </c>
      <c r="C70" s="273" t="str">
        <f>Spielplan2!C15</f>
        <v>Gr. 1</v>
      </c>
      <c r="D70" s="273"/>
      <c r="E70" s="273"/>
      <c r="F70" s="186" t="str">
        <f>Spielplan2!F15</f>
        <v>Erster Gruppe A</v>
      </c>
      <c r="G70" s="185" t="s">
        <v>14</v>
      </c>
      <c r="H70" s="187" t="str">
        <f>Spielplan2!H15</f>
        <v>Zweiter Gruppe D</v>
      </c>
      <c r="I70" s="260">
        <v>1</v>
      </c>
      <c r="J70" s="258" t="s">
        <v>15</v>
      </c>
      <c r="K70" s="259">
        <v>0</v>
      </c>
    </row>
    <row r="71" spans="1:11" s="176" customFormat="1" ht="18" customHeight="1">
      <c r="A71" s="242">
        <f>A70+Vorgaben!$D$14+Vorgaben!$D$16</f>
        <v>0.5972222222222222</v>
      </c>
      <c r="B71" s="243">
        <f>B70+1</f>
        <v>42</v>
      </c>
      <c r="C71" s="285" t="str">
        <f>Spielplan2!C16</f>
        <v>Gr. 2</v>
      </c>
      <c r="D71" s="285"/>
      <c r="E71" s="285"/>
      <c r="F71" s="244" t="str">
        <f>Spielplan2!F16</f>
        <v>Erster Gruppe B</v>
      </c>
      <c r="G71" s="245" t="s">
        <v>14</v>
      </c>
      <c r="H71" s="246" t="str">
        <f>Spielplan2!H16</f>
        <v>Zweiter Gruppe C</v>
      </c>
      <c r="I71" s="261">
        <v>1</v>
      </c>
      <c r="J71" s="262" t="s">
        <v>15</v>
      </c>
      <c r="K71" s="263">
        <v>0</v>
      </c>
    </row>
    <row r="72" spans="1:11" s="176" customFormat="1" ht="18" customHeight="1">
      <c r="A72" s="183">
        <f>A71+Vorgaben!$D$14+Vorgaben!$D$16</f>
        <v>0.611111111111111</v>
      </c>
      <c r="B72" s="184">
        <f aca="true" t="shared" si="0" ref="B72:B89">B71+1</f>
        <v>43</v>
      </c>
      <c r="C72" s="273" t="str">
        <f>Spielplan2!C17</f>
        <v>Gr. 3</v>
      </c>
      <c r="D72" s="273"/>
      <c r="E72" s="273"/>
      <c r="F72" s="186" t="str">
        <f>Spielplan2!F17</f>
        <v>Erster Gruppe C</v>
      </c>
      <c r="G72" s="185" t="s">
        <v>14</v>
      </c>
      <c r="H72" s="187" t="str">
        <f>Spielplan2!H17</f>
        <v>Zweiter Gruppe A</v>
      </c>
      <c r="I72" s="260">
        <v>1</v>
      </c>
      <c r="J72" s="258" t="s">
        <v>15</v>
      </c>
      <c r="K72" s="259">
        <v>0</v>
      </c>
    </row>
    <row r="73" spans="1:11" s="176" customFormat="1" ht="18" customHeight="1">
      <c r="A73" s="242">
        <f>A72+Vorgaben!$D$14+Vorgaben!$D$16</f>
        <v>0.6249999999999999</v>
      </c>
      <c r="B73" s="243">
        <f t="shared" si="0"/>
        <v>44</v>
      </c>
      <c r="C73" s="285" t="str">
        <f>Spielplan2!C18</f>
        <v>Gr. 4</v>
      </c>
      <c r="D73" s="285"/>
      <c r="E73" s="285"/>
      <c r="F73" s="244" t="str">
        <f>Spielplan2!F18</f>
        <v>Erster Gruppe D</v>
      </c>
      <c r="G73" s="245" t="s">
        <v>14</v>
      </c>
      <c r="H73" s="246" t="str">
        <f>Spielplan2!H18</f>
        <v>Zweiter Gruppe B</v>
      </c>
      <c r="I73" s="261">
        <v>1</v>
      </c>
      <c r="J73" s="262" t="s">
        <v>15</v>
      </c>
      <c r="K73" s="263">
        <v>0</v>
      </c>
    </row>
    <row r="74" spans="1:11" s="176" customFormat="1" ht="18" customHeight="1" hidden="1">
      <c r="A74" s="183"/>
      <c r="B74" s="184">
        <f t="shared" si="0"/>
        <v>45</v>
      </c>
      <c r="C74" s="174">
        <v>5</v>
      </c>
      <c r="D74" s="174">
        <v>5</v>
      </c>
      <c r="E74" s="173" t="s">
        <v>13</v>
      </c>
      <c r="F74" s="186" t="str">
        <f>Spielplan2!F19</f>
        <v>Dritter Gruppe C</v>
      </c>
      <c r="G74" s="185" t="s">
        <v>14</v>
      </c>
      <c r="H74" s="187">
        <f>Spielplan2!H19</f>
        <v>0</v>
      </c>
      <c r="I74" s="194"/>
      <c r="J74" s="195" t="s">
        <v>15</v>
      </c>
      <c r="K74" s="196"/>
    </row>
    <row r="75" spans="1:11" s="176" customFormat="1" ht="18" customHeight="1" hidden="1">
      <c r="A75" s="183"/>
      <c r="B75" s="184">
        <f t="shared" si="0"/>
        <v>46</v>
      </c>
      <c r="C75" s="174">
        <v>6</v>
      </c>
      <c r="D75" s="174">
        <v>6</v>
      </c>
      <c r="E75" s="173" t="s">
        <v>16</v>
      </c>
      <c r="F75" s="186" t="str">
        <f>Spielplan2!F20</f>
        <v>Dritter Gruppe D</v>
      </c>
      <c r="G75" s="185" t="s">
        <v>14</v>
      </c>
      <c r="H75" s="187">
        <f>Spielplan2!H20</f>
        <v>0</v>
      </c>
      <c r="I75" s="194"/>
      <c r="J75" s="195" t="s">
        <v>15</v>
      </c>
      <c r="K75" s="196"/>
    </row>
    <row r="76" spans="1:11" s="176" customFormat="1" ht="18" customHeight="1" hidden="1">
      <c r="A76" s="183"/>
      <c r="B76" s="184">
        <f t="shared" si="0"/>
        <v>47</v>
      </c>
      <c r="C76" s="174">
        <v>7</v>
      </c>
      <c r="D76" s="174">
        <v>7</v>
      </c>
      <c r="E76" s="173" t="s">
        <v>17</v>
      </c>
      <c r="F76" s="186" t="str">
        <f>Spielplan2!F21</f>
        <v>Dritter Gruppe B</v>
      </c>
      <c r="G76" s="185" t="s">
        <v>14</v>
      </c>
      <c r="H76" s="187">
        <f>Spielplan2!H21</f>
        <v>0</v>
      </c>
      <c r="I76" s="194"/>
      <c r="J76" s="195" t="s">
        <v>15</v>
      </c>
      <c r="K76" s="196"/>
    </row>
    <row r="77" spans="1:11" s="176" customFormat="1" ht="18" customHeight="1" hidden="1">
      <c r="A77" s="183"/>
      <c r="B77" s="184">
        <f t="shared" si="0"/>
        <v>48</v>
      </c>
      <c r="C77" s="174">
        <v>8</v>
      </c>
      <c r="D77" s="174">
        <v>8</v>
      </c>
      <c r="E77" s="173">
        <v>5</v>
      </c>
      <c r="F77" s="186" t="str">
        <f>Spielplan2!F22</f>
        <v>Dritter Gruppe A</v>
      </c>
      <c r="G77" s="185" t="s">
        <v>14</v>
      </c>
      <c r="H77" s="187">
        <f>Spielplan2!H22</f>
        <v>0</v>
      </c>
      <c r="I77" s="194"/>
      <c r="J77" s="195" t="s">
        <v>15</v>
      </c>
      <c r="K77" s="196"/>
    </row>
    <row r="78" spans="1:11" s="176" customFormat="1" ht="18" customHeight="1" hidden="1">
      <c r="A78" s="183"/>
      <c r="B78" s="184">
        <f t="shared" si="0"/>
        <v>49</v>
      </c>
      <c r="C78" s="174">
        <v>9</v>
      </c>
      <c r="D78" s="174">
        <v>9</v>
      </c>
      <c r="E78" s="173" t="s">
        <v>13</v>
      </c>
      <c r="F78" s="186">
        <f>Spielplan2!F23</f>
        <v>0</v>
      </c>
      <c r="G78" s="185" t="s">
        <v>14</v>
      </c>
      <c r="H78" s="187" t="str">
        <f>Spielplan2!H23</f>
        <v>Erster Gruppe A</v>
      </c>
      <c r="I78" s="194"/>
      <c r="J78" s="195" t="s">
        <v>15</v>
      </c>
      <c r="K78" s="196"/>
    </row>
    <row r="79" spans="1:11" s="176" customFormat="1" ht="18" customHeight="1" hidden="1">
      <c r="A79" s="183"/>
      <c r="B79" s="184">
        <f t="shared" si="0"/>
        <v>50</v>
      </c>
      <c r="C79" s="174">
        <v>10</v>
      </c>
      <c r="D79" s="174">
        <v>10</v>
      </c>
      <c r="E79" s="173" t="s">
        <v>16</v>
      </c>
      <c r="F79" s="186">
        <f>Spielplan2!F24</f>
        <v>0</v>
      </c>
      <c r="G79" s="185" t="s">
        <v>14</v>
      </c>
      <c r="H79" s="187" t="str">
        <f>Spielplan2!H24</f>
        <v>Erster Gruppe B</v>
      </c>
      <c r="I79" s="194"/>
      <c r="J79" s="195" t="s">
        <v>15</v>
      </c>
      <c r="K79" s="196"/>
    </row>
    <row r="80" spans="1:11" s="176" customFormat="1" ht="18" customHeight="1" hidden="1">
      <c r="A80" s="183"/>
      <c r="B80" s="184">
        <f t="shared" si="0"/>
        <v>51</v>
      </c>
      <c r="C80" s="174">
        <v>11</v>
      </c>
      <c r="D80" s="174">
        <v>11</v>
      </c>
      <c r="E80" s="173" t="s">
        <v>17</v>
      </c>
      <c r="F80" s="186">
        <f>Spielplan2!F25</f>
        <v>0</v>
      </c>
      <c r="G80" s="185" t="s">
        <v>14</v>
      </c>
      <c r="H80" s="187" t="str">
        <f>Spielplan2!H25</f>
        <v>Erster Gruppe C</v>
      </c>
      <c r="I80" s="194"/>
      <c r="J80" s="195" t="s">
        <v>15</v>
      </c>
      <c r="K80" s="196"/>
    </row>
    <row r="81" spans="1:11" s="176" customFormat="1" ht="18" customHeight="1" hidden="1">
      <c r="A81" s="183"/>
      <c r="B81" s="184">
        <f t="shared" si="0"/>
        <v>52</v>
      </c>
      <c r="C81" s="174">
        <v>12</v>
      </c>
      <c r="D81" s="174">
        <v>12</v>
      </c>
      <c r="E81" s="173" t="s">
        <v>18</v>
      </c>
      <c r="F81" s="186">
        <f>Spielplan2!F26</f>
        <v>0</v>
      </c>
      <c r="G81" s="185" t="s">
        <v>14</v>
      </c>
      <c r="H81" s="187" t="str">
        <f>Spielplan2!H26</f>
        <v>Erster Gruppe D</v>
      </c>
      <c r="I81" s="194"/>
      <c r="J81" s="195" t="s">
        <v>15</v>
      </c>
      <c r="K81" s="196"/>
    </row>
    <row r="82" spans="1:11" s="176" customFormat="1" ht="18" customHeight="1">
      <c r="A82" s="183">
        <f>A73+Vorgaben!$D$14+Vorgaben!$D$16</f>
        <v>0.6388888888888887</v>
      </c>
      <c r="B82" s="184">
        <f>B73+1</f>
        <v>45</v>
      </c>
      <c r="C82" s="273" t="str">
        <f>Spielplan2!C27</f>
        <v>Gr. 1</v>
      </c>
      <c r="D82" s="273"/>
      <c r="E82" s="273"/>
      <c r="F82" s="186" t="str">
        <f>Spielplan2!F27</f>
        <v>Erster Gruppe A</v>
      </c>
      <c r="G82" s="185" t="s">
        <v>14</v>
      </c>
      <c r="H82" s="187" t="str">
        <f>Spielplan2!H27</f>
        <v>Dritter Gruppe C</v>
      </c>
      <c r="I82" s="260">
        <v>3</v>
      </c>
      <c r="J82" s="258" t="s">
        <v>15</v>
      </c>
      <c r="K82" s="259">
        <v>0</v>
      </c>
    </row>
    <row r="83" spans="1:11" s="176" customFormat="1" ht="18" customHeight="1">
      <c r="A83" s="242">
        <f>A82+Vorgaben!$D$14+Vorgaben!$D$16</f>
        <v>0.6527777777777776</v>
      </c>
      <c r="B83" s="243">
        <f t="shared" si="0"/>
        <v>46</v>
      </c>
      <c r="C83" s="285" t="str">
        <f>Spielplan2!C28</f>
        <v>Gr. 2</v>
      </c>
      <c r="D83" s="285"/>
      <c r="E83" s="285"/>
      <c r="F83" s="244" t="str">
        <f>Spielplan2!F28</f>
        <v>Erster Gruppe B</v>
      </c>
      <c r="G83" s="245" t="s">
        <v>14</v>
      </c>
      <c r="H83" s="246" t="str">
        <f>Spielplan2!H28</f>
        <v>Dritter Gruppe D</v>
      </c>
      <c r="I83" s="261">
        <v>3</v>
      </c>
      <c r="J83" s="262" t="s">
        <v>15</v>
      </c>
      <c r="K83" s="263">
        <v>0</v>
      </c>
    </row>
    <row r="84" spans="1:11" s="176" customFormat="1" ht="18" customHeight="1">
      <c r="A84" s="183">
        <f>A83+Vorgaben!$D$14+Vorgaben!$D$16</f>
        <v>0.6666666666666664</v>
      </c>
      <c r="B84" s="184">
        <f t="shared" si="0"/>
        <v>47</v>
      </c>
      <c r="C84" s="273" t="str">
        <f>Spielplan2!C29</f>
        <v>Gr. 3</v>
      </c>
      <c r="D84" s="273"/>
      <c r="E84" s="273"/>
      <c r="F84" s="186" t="str">
        <f>Spielplan2!F29</f>
        <v>Erster Gruppe C</v>
      </c>
      <c r="G84" s="185" t="s">
        <v>14</v>
      </c>
      <c r="H84" s="187" t="str">
        <f>Spielplan2!H29</f>
        <v>Dritter Gruppe B</v>
      </c>
      <c r="I84" s="260">
        <v>3</v>
      </c>
      <c r="J84" s="258" t="s">
        <v>15</v>
      </c>
      <c r="K84" s="259">
        <v>0</v>
      </c>
    </row>
    <row r="85" spans="1:11" s="176" customFormat="1" ht="18" customHeight="1">
      <c r="A85" s="242">
        <f>A84+Vorgaben!$D$14+Vorgaben!$D$16</f>
        <v>0.6805555555555552</v>
      </c>
      <c r="B85" s="243">
        <f t="shared" si="0"/>
        <v>48</v>
      </c>
      <c r="C85" s="285" t="str">
        <f>Spielplan2!C30</f>
        <v>Gr. 4</v>
      </c>
      <c r="D85" s="285"/>
      <c r="E85" s="285"/>
      <c r="F85" s="244" t="str">
        <f>Spielplan2!F30</f>
        <v>Erster Gruppe D</v>
      </c>
      <c r="G85" s="245" t="s">
        <v>14</v>
      </c>
      <c r="H85" s="246" t="str">
        <f>Spielplan2!H30</f>
        <v>Dritter Gruppe A</v>
      </c>
      <c r="I85" s="261">
        <v>3</v>
      </c>
      <c r="J85" s="262" t="s">
        <v>15</v>
      </c>
      <c r="K85" s="263">
        <v>0</v>
      </c>
    </row>
    <row r="86" spans="1:11" s="176" customFormat="1" ht="18" customHeight="1">
      <c r="A86" s="183">
        <f>A85+Vorgaben!$D$14+Vorgaben!$D$16</f>
        <v>0.6944444444444441</v>
      </c>
      <c r="B86" s="184">
        <f t="shared" si="0"/>
        <v>49</v>
      </c>
      <c r="C86" s="273" t="str">
        <f>Spielplan2!C31</f>
        <v>Gr. 1</v>
      </c>
      <c r="D86" s="273"/>
      <c r="E86" s="273"/>
      <c r="F86" s="186" t="str">
        <f>Spielplan2!F31</f>
        <v>Zweiter Gruppe D</v>
      </c>
      <c r="G86" s="185" t="s">
        <v>14</v>
      </c>
      <c r="H86" s="187" t="str">
        <f>Spielplan2!H31</f>
        <v>Dritter Gruppe C</v>
      </c>
      <c r="I86" s="260">
        <v>2</v>
      </c>
      <c r="J86" s="258" t="s">
        <v>15</v>
      </c>
      <c r="K86" s="259">
        <v>0</v>
      </c>
    </row>
    <row r="87" spans="1:11" s="176" customFormat="1" ht="18" customHeight="1">
      <c r="A87" s="242">
        <f>A86+Vorgaben!$D$14+Vorgaben!$D$16</f>
        <v>0.7083333333333329</v>
      </c>
      <c r="B87" s="243">
        <f t="shared" si="0"/>
        <v>50</v>
      </c>
      <c r="C87" s="285" t="str">
        <f>Spielplan2!C32</f>
        <v>Gr. 2</v>
      </c>
      <c r="D87" s="285"/>
      <c r="E87" s="285"/>
      <c r="F87" s="244" t="str">
        <f>Spielplan2!F32</f>
        <v>Zweiter Gruppe C</v>
      </c>
      <c r="G87" s="245" t="s">
        <v>14</v>
      </c>
      <c r="H87" s="246" t="str">
        <f>Spielplan2!H32</f>
        <v>Dritter Gruppe D</v>
      </c>
      <c r="I87" s="261">
        <v>2</v>
      </c>
      <c r="J87" s="262" t="s">
        <v>15</v>
      </c>
      <c r="K87" s="263">
        <v>0</v>
      </c>
    </row>
    <row r="88" spans="1:11" s="176" customFormat="1" ht="18" customHeight="1">
      <c r="A88" s="183">
        <f>A87+Vorgaben!$D$14+Vorgaben!$D$16</f>
        <v>0.7222222222222218</v>
      </c>
      <c r="B88" s="184">
        <f t="shared" si="0"/>
        <v>51</v>
      </c>
      <c r="C88" s="273" t="str">
        <f>Spielplan2!C33</f>
        <v>Gr. 3</v>
      </c>
      <c r="D88" s="273"/>
      <c r="E88" s="273"/>
      <c r="F88" s="186" t="str">
        <f>Spielplan2!F33</f>
        <v>Zweiter Gruppe A</v>
      </c>
      <c r="G88" s="185" t="s">
        <v>14</v>
      </c>
      <c r="H88" s="187" t="str">
        <f>Spielplan2!H33</f>
        <v>Dritter Gruppe B</v>
      </c>
      <c r="I88" s="260">
        <v>2</v>
      </c>
      <c r="J88" s="258" t="s">
        <v>15</v>
      </c>
      <c r="K88" s="259">
        <v>0</v>
      </c>
    </row>
    <row r="89" spans="1:11" s="176" customFormat="1" ht="18" customHeight="1">
      <c r="A89" s="242">
        <f>A88+Vorgaben!$D$14+Vorgaben!$D$16</f>
        <v>0.7361111111111106</v>
      </c>
      <c r="B89" s="243">
        <f t="shared" si="0"/>
        <v>52</v>
      </c>
      <c r="C89" s="285" t="str">
        <f>Spielplan2!C34</f>
        <v>Gr. 4</v>
      </c>
      <c r="D89" s="285"/>
      <c r="E89" s="285"/>
      <c r="F89" s="244" t="str">
        <f>Spielplan2!F34</f>
        <v>Zweiter Gruppe B</v>
      </c>
      <c r="G89" s="245" t="s">
        <v>14</v>
      </c>
      <c r="H89" s="246" t="str">
        <f>Spielplan2!H34</f>
        <v>Dritter Gruppe A</v>
      </c>
      <c r="I89" s="261">
        <v>2</v>
      </c>
      <c r="J89" s="245" t="s">
        <v>15</v>
      </c>
      <c r="K89" s="263">
        <v>0</v>
      </c>
    </row>
    <row r="90" spans="1:11" s="176" customFormat="1" ht="14.25" customHeight="1" hidden="1">
      <c r="A90" s="197">
        <f>A85+'[1]Vorgaben'!D58+'[1]Vorgaben'!D60</f>
        <v>0.6805555555555552</v>
      </c>
      <c r="B90" s="198">
        <v>21</v>
      </c>
      <c r="C90" s="199" t="s">
        <v>69</v>
      </c>
      <c r="D90" s="286" t="s">
        <v>13</v>
      </c>
      <c r="E90" s="286"/>
      <c r="F90" s="178" t="str">
        <f>A59</f>
        <v>Zweiter Gruppe D</v>
      </c>
      <c r="G90" s="173" t="s">
        <v>14</v>
      </c>
      <c r="H90" s="200">
        <f>B61</f>
        <v>0</v>
      </c>
      <c r="I90" s="194"/>
      <c r="J90" s="173" t="s">
        <v>15</v>
      </c>
      <c r="K90" s="196"/>
    </row>
    <row r="91" spans="1:11" s="176" customFormat="1" ht="14.25" customHeight="1" hidden="1">
      <c r="A91" s="197">
        <f>A90</f>
        <v>0.6805555555555552</v>
      </c>
      <c r="B91" s="198">
        <v>22</v>
      </c>
      <c r="C91" s="199" t="s">
        <v>70</v>
      </c>
      <c r="D91" s="287" t="s">
        <v>16</v>
      </c>
      <c r="E91" s="287"/>
      <c r="F91" s="178" t="str">
        <f>A65</f>
        <v>Zweiter Gruppe C</v>
      </c>
      <c r="G91" s="201" t="s">
        <v>14</v>
      </c>
      <c r="H91" s="200">
        <f>B67</f>
        <v>0</v>
      </c>
      <c r="I91" s="194"/>
      <c r="J91" s="173" t="s">
        <v>15</v>
      </c>
      <c r="K91" s="196"/>
    </row>
    <row r="92" spans="1:11" s="176" customFormat="1" ht="14.25" customHeight="1" hidden="1">
      <c r="A92" s="197">
        <f>A91+'[1]Vorgaben'!D58+'[1]Vorgaben'!D60</f>
        <v>0.6805555555555552</v>
      </c>
      <c r="B92" s="198">
        <v>23</v>
      </c>
      <c r="C92" s="199" t="s">
        <v>69</v>
      </c>
      <c r="D92" s="286" t="s">
        <v>17</v>
      </c>
      <c r="E92" s="286"/>
      <c r="F92" s="178" t="str">
        <f>H59</f>
        <v>Zweiter Gruppe A</v>
      </c>
      <c r="G92" s="173" t="s">
        <v>14</v>
      </c>
      <c r="H92" s="200">
        <f>H61</f>
        <v>0</v>
      </c>
      <c r="I92" s="194"/>
      <c r="J92" s="173" t="s">
        <v>15</v>
      </c>
      <c r="K92" s="196"/>
    </row>
    <row r="93" spans="1:11" s="176" customFormat="1" ht="14.25" customHeight="1" hidden="1">
      <c r="A93" s="197">
        <f>A92</f>
        <v>0.6805555555555552</v>
      </c>
      <c r="B93" s="198">
        <v>24</v>
      </c>
      <c r="C93" s="199" t="s">
        <v>70</v>
      </c>
      <c r="D93" s="286" t="s">
        <v>18</v>
      </c>
      <c r="E93" s="286"/>
      <c r="F93" s="178" t="str">
        <f>H65</f>
        <v>Zweiter Gruppe B</v>
      </c>
      <c r="G93" s="173" t="s">
        <v>14</v>
      </c>
      <c r="H93" s="200">
        <f>H67</f>
        <v>0</v>
      </c>
      <c r="I93" s="194"/>
      <c r="J93" s="173" t="s">
        <v>15</v>
      </c>
      <c r="K93" s="196"/>
    </row>
    <row r="94" spans="1:11" s="176" customFormat="1" ht="13.5" hidden="1">
      <c r="A94" s="197"/>
      <c r="B94" s="198"/>
      <c r="C94" s="199"/>
      <c r="D94" s="173"/>
      <c r="E94" s="201"/>
      <c r="F94" s="178"/>
      <c r="G94" s="201"/>
      <c r="H94" s="200"/>
      <c r="I94" s="194"/>
      <c r="J94" s="173"/>
      <c r="K94" s="196"/>
    </row>
    <row r="95" spans="1:10" s="176" customFormat="1" ht="34.5" customHeight="1">
      <c r="A95" s="281" t="s">
        <v>163</v>
      </c>
      <c r="B95" s="281"/>
      <c r="C95" s="202"/>
      <c r="D95" s="57"/>
      <c r="E95" s="57"/>
      <c r="F95" s="282" t="s">
        <v>19</v>
      </c>
      <c r="G95" s="282"/>
      <c r="H95" s="282"/>
      <c r="I95" s="173"/>
      <c r="J95" s="203"/>
    </row>
    <row r="96" spans="1:11" s="204" customFormat="1" ht="12" customHeight="1" thickBot="1">
      <c r="A96" s="204" t="s">
        <v>8</v>
      </c>
      <c r="B96" s="205"/>
      <c r="C96" s="283"/>
      <c r="D96" s="283"/>
      <c r="E96" s="283"/>
      <c r="F96" s="284"/>
      <c r="G96" s="284"/>
      <c r="H96" s="284"/>
      <c r="I96" s="257" t="s">
        <v>12</v>
      </c>
      <c r="J96" s="207"/>
      <c r="K96" s="207"/>
    </row>
    <row r="97" spans="1:11" s="176" customFormat="1" ht="18" customHeight="1" hidden="1" thickBot="1">
      <c r="A97" s="183">
        <f>A89+'[1]Vorgaben'!$D$3+'[1]Vorgaben'!$D$5</f>
        <v>0.7499999999999994</v>
      </c>
      <c r="B97" s="184"/>
      <c r="C97" s="273" t="s">
        <v>74</v>
      </c>
      <c r="D97" s="273"/>
      <c r="E97" s="273"/>
      <c r="F97" s="208">
        <f>IF(Rechnen2!V58&lt;3,"",'Gruppen-Tabellen2'!B60)</f>
      </c>
      <c r="G97" s="185" t="s">
        <v>15</v>
      </c>
      <c r="H97" s="209">
        <f>IF(Rechnen2!W58&lt;3,"",'Gruppen-Tabellen2'!B66)</f>
      </c>
      <c r="I97" s="188">
        <v>4</v>
      </c>
      <c r="J97" s="189" t="s">
        <v>15</v>
      </c>
      <c r="K97" s="190">
        <v>5</v>
      </c>
    </row>
    <row r="98" spans="1:11" s="176" customFormat="1" ht="13.5" hidden="1">
      <c r="A98" s="197"/>
      <c r="B98" s="210"/>
      <c r="C98" s="202"/>
      <c r="D98" s="57"/>
      <c r="E98" s="57"/>
      <c r="F98" s="59" t="s">
        <v>75</v>
      </c>
      <c r="G98" s="59"/>
      <c r="H98" s="59" t="s">
        <v>76</v>
      </c>
      <c r="I98" s="271"/>
      <c r="J98" s="271"/>
      <c r="K98" s="271"/>
    </row>
    <row r="99" spans="1:10" s="176" customFormat="1" ht="12" customHeight="1" hidden="1" thickBot="1">
      <c r="A99" s="197"/>
      <c r="B99" s="198"/>
      <c r="C99" s="202"/>
      <c r="D99" s="57"/>
      <c r="E99" s="57"/>
      <c r="F99" s="173"/>
      <c r="G99" s="178"/>
      <c r="H99" s="178"/>
      <c r="J99" s="173"/>
    </row>
    <row r="100" spans="1:11" s="176" customFormat="1" ht="18" customHeight="1" hidden="1" thickBot="1">
      <c r="A100" s="183">
        <f>A97+'[1]Vorgaben'!$D$3+'[1]Vorgaben'!$D$5</f>
        <v>0.7638888888888883</v>
      </c>
      <c r="B100" s="184"/>
      <c r="C100" s="273" t="s">
        <v>77</v>
      </c>
      <c r="D100" s="273"/>
      <c r="E100" s="273"/>
      <c r="F100" s="208">
        <f>IF(Rechnen2!X58&lt;3,"",'Gruppen-Tabellen2'!B72)</f>
      </c>
      <c r="G100" s="185" t="s">
        <v>15</v>
      </c>
      <c r="H100" s="209">
        <f>IF(Rechnen2!Y58&lt;3,"",'Gruppen-Tabellen2'!B78)</f>
      </c>
      <c r="I100" s="188">
        <v>4</v>
      </c>
      <c r="J100" s="189" t="s">
        <v>15</v>
      </c>
      <c r="K100" s="190">
        <v>0</v>
      </c>
    </row>
    <row r="101" spans="1:11" s="176" customFormat="1" ht="13.5" hidden="1">
      <c r="A101" s="197"/>
      <c r="B101" s="210"/>
      <c r="C101" s="202"/>
      <c r="D101" s="57"/>
      <c r="E101" s="57"/>
      <c r="F101" s="59" t="s">
        <v>78</v>
      </c>
      <c r="G101" s="59"/>
      <c r="H101" s="59" t="s">
        <v>79</v>
      </c>
      <c r="I101" s="271"/>
      <c r="J101" s="271"/>
      <c r="K101" s="271"/>
    </row>
    <row r="102" spans="1:10" s="176" customFormat="1" ht="12" customHeight="1" hidden="1" thickBot="1">
      <c r="A102" s="197"/>
      <c r="B102" s="198"/>
      <c r="C102" s="202"/>
      <c r="D102" s="57"/>
      <c r="E102" s="57"/>
      <c r="F102" s="173"/>
      <c r="G102" s="178"/>
      <c r="H102" s="178"/>
      <c r="J102" s="173"/>
    </row>
    <row r="103" spans="1:11" s="176" customFormat="1" ht="18" customHeight="1" thickBot="1">
      <c r="A103" s="183">
        <f>A89+Vorgaben!$D$14+Vorgaben!$D$18</f>
        <v>0.7534722222222217</v>
      </c>
      <c r="B103" s="184">
        <f>B89+1</f>
        <v>53</v>
      </c>
      <c r="C103" s="273" t="s">
        <v>192</v>
      </c>
      <c r="D103" s="273"/>
      <c r="E103" s="273"/>
      <c r="F103" s="264" t="str">
        <f>IF(Rechnen2!V3&lt;3,"",'Gruppen-Tabellen2'!B3)</f>
        <v>Erster Gruppe A</v>
      </c>
      <c r="G103" s="185" t="s">
        <v>15</v>
      </c>
      <c r="H103" s="265" t="str">
        <f>IF(Rechnen2!W3&lt;3,"",'Gruppen-Tabellen2'!B10)</f>
        <v>Zweiter Gruppe C</v>
      </c>
      <c r="I103" s="188">
        <v>4</v>
      </c>
      <c r="J103" s="189" t="s">
        <v>15</v>
      </c>
      <c r="K103" s="190">
        <v>3</v>
      </c>
    </row>
    <row r="104" spans="1:11" s="176" customFormat="1" ht="13.5">
      <c r="A104" s="197"/>
      <c r="B104" s="210"/>
      <c r="C104" s="280"/>
      <c r="D104" s="280"/>
      <c r="E104" s="280"/>
      <c r="F104" s="59" t="s">
        <v>172</v>
      </c>
      <c r="G104" s="59"/>
      <c r="H104" s="59" t="s">
        <v>168</v>
      </c>
      <c r="I104" s="271"/>
      <c r="J104" s="271"/>
      <c r="K104" s="271"/>
    </row>
    <row r="105" spans="1:10" s="176" customFormat="1" ht="12" customHeight="1" thickBot="1">
      <c r="A105" s="197"/>
      <c r="B105" s="198"/>
      <c r="C105" s="202"/>
      <c r="D105" s="57"/>
      <c r="E105" s="57"/>
      <c r="F105" s="173"/>
      <c r="G105" s="178"/>
      <c r="H105" s="178"/>
      <c r="J105" s="173"/>
    </row>
    <row r="106" spans="1:11" s="176" customFormat="1" ht="18" customHeight="1" thickBot="1">
      <c r="A106" s="183">
        <f>A103+Vorgaben!$D$14+Vorgaben!$D$16</f>
        <v>0.7673611111111105</v>
      </c>
      <c r="B106" s="184">
        <f>B103+1</f>
        <v>54</v>
      </c>
      <c r="C106" s="273" t="s">
        <v>193</v>
      </c>
      <c r="D106" s="273"/>
      <c r="E106" s="273"/>
      <c r="F106" s="264" t="str">
        <f>IF(Rechnen2!W3&lt;3,"",'Gruppen-Tabellen2'!B9)</f>
        <v>Erster Gruppe B</v>
      </c>
      <c r="G106" s="185" t="s">
        <v>15</v>
      </c>
      <c r="H106" s="265" t="str">
        <f>IF(Rechnen2!V3&lt;3,"",'Gruppen-Tabellen2'!B4)</f>
        <v>Zweiter Gruppe D</v>
      </c>
      <c r="I106" s="188">
        <v>1</v>
      </c>
      <c r="J106" s="189" t="s">
        <v>15</v>
      </c>
      <c r="K106" s="190">
        <v>0</v>
      </c>
    </row>
    <row r="107" spans="1:11" s="176" customFormat="1" ht="13.5">
      <c r="A107" s="197"/>
      <c r="B107" s="210"/>
      <c r="C107" s="280"/>
      <c r="D107" s="280"/>
      <c r="E107" s="280"/>
      <c r="F107" s="59" t="s">
        <v>171</v>
      </c>
      <c r="G107" s="59"/>
      <c r="H107" s="59" t="s">
        <v>167</v>
      </c>
      <c r="I107" s="271"/>
      <c r="J107" s="271"/>
      <c r="K107" s="271"/>
    </row>
    <row r="108" spans="1:10" s="176" customFormat="1" ht="12" customHeight="1" thickBot="1">
      <c r="A108" s="197"/>
      <c r="B108" s="198"/>
      <c r="C108" s="202"/>
      <c r="D108" s="57"/>
      <c r="E108" s="211"/>
      <c r="F108" s="275"/>
      <c r="G108" s="275"/>
      <c r="H108" s="275"/>
      <c r="I108" s="212"/>
      <c r="J108" s="203"/>
    </row>
    <row r="109" spans="1:11" s="176" customFormat="1" ht="18" customHeight="1" thickBot="1">
      <c r="A109" s="183">
        <f>A106+Vorgaben!$D$14+Vorgaben!$D$16</f>
        <v>0.7812499999999993</v>
      </c>
      <c r="B109" s="184">
        <f>B106+1</f>
        <v>55</v>
      </c>
      <c r="C109" s="273" t="s">
        <v>194</v>
      </c>
      <c r="D109" s="273"/>
      <c r="E109" s="273"/>
      <c r="F109" s="264" t="str">
        <f>IF(Rechnen2!X3&lt;3,"",'Gruppen-Tabellen2'!B15)</f>
        <v>Erster Gruppe C</v>
      </c>
      <c r="G109" s="185" t="s">
        <v>15</v>
      </c>
      <c r="H109" s="265" t="str">
        <f>IF(Rechnen2!Y3&lt;3,"",'Gruppen-Tabellen2'!B22)</f>
        <v>Zweiter Gruppe B</v>
      </c>
      <c r="I109" s="188">
        <v>1</v>
      </c>
      <c r="J109" s="189" t="s">
        <v>15</v>
      </c>
      <c r="K109" s="190">
        <v>2</v>
      </c>
    </row>
    <row r="110" spans="1:11" s="176" customFormat="1" ht="13.5">
      <c r="A110" s="197"/>
      <c r="B110" s="210"/>
      <c r="C110" s="202"/>
      <c r="D110" s="57"/>
      <c r="E110" s="57"/>
      <c r="F110" s="59" t="s">
        <v>173</v>
      </c>
      <c r="G110" s="59"/>
      <c r="H110" s="59" t="s">
        <v>170</v>
      </c>
      <c r="I110" s="271"/>
      <c r="J110" s="271"/>
      <c r="K110" s="271"/>
    </row>
    <row r="111" spans="1:10" s="176" customFormat="1" ht="14.25" thickBot="1">
      <c r="A111" s="197"/>
      <c r="B111" s="198"/>
      <c r="C111" s="202"/>
      <c r="D111" s="57"/>
      <c r="E111" s="57"/>
      <c r="F111" s="173"/>
      <c r="G111" s="173"/>
      <c r="H111" s="178"/>
      <c r="J111" s="173"/>
    </row>
    <row r="112" spans="1:11" s="176" customFormat="1" ht="18" customHeight="1" thickBot="1">
      <c r="A112" s="183">
        <f>A109+Vorgaben!$D$14+Vorgaben!$D$16</f>
        <v>0.7951388888888882</v>
      </c>
      <c r="B112" s="184">
        <f>B109+1</f>
        <v>56</v>
      </c>
      <c r="C112" s="273" t="s">
        <v>195</v>
      </c>
      <c r="D112" s="273"/>
      <c r="E112" s="273"/>
      <c r="F112" s="264" t="str">
        <f>IF(Rechnen2!Y3&lt;3,"",'Gruppen-Tabellen2'!B21)</f>
        <v>Erster Gruppe D</v>
      </c>
      <c r="G112" s="185" t="s">
        <v>15</v>
      </c>
      <c r="H112" s="265" t="str">
        <f>IF(Rechnen2!X3&lt;3,"",'Gruppen-Tabellen2'!B16)</f>
        <v>Zweiter Gruppe A</v>
      </c>
      <c r="I112" s="188">
        <v>3</v>
      </c>
      <c r="J112" s="189" t="s">
        <v>15</v>
      </c>
      <c r="K112" s="190">
        <v>2</v>
      </c>
    </row>
    <row r="113" spans="1:11" s="176" customFormat="1" ht="13.5">
      <c r="A113" s="197"/>
      <c r="B113" s="198"/>
      <c r="C113" s="202"/>
      <c r="D113" s="57"/>
      <c r="E113" s="213"/>
      <c r="F113" s="59" t="s">
        <v>174</v>
      </c>
      <c r="G113" s="59"/>
      <c r="H113" s="59" t="s">
        <v>169</v>
      </c>
      <c r="I113" s="271"/>
      <c r="J113" s="271"/>
      <c r="K113" s="271"/>
    </row>
    <row r="114" spans="1:10" s="176" customFormat="1" ht="13.5">
      <c r="A114" s="197"/>
      <c r="B114" s="198"/>
      <c r="C114" s="202"/>
      <c r="D114" s="57"/>
      <c r="E114" s="57"/>
      <c r="F114" s="173"/>
      <c r="G114" s="178"/>
      <c r="H114" s="178"/>
      <c r="J114" s="173"/>
    </row>
    <row r="115" spans="1:10" s="176" customFormat="1" ht="24" customHeight="1" hidden="1" thickBot="1">
      <c r="A115" s="274"/>
      <c r="B115" s="274"/>
      <c r="C115" s="202"/>
      <c r="D115" s="57"/>
      <c r="E115" s="57"/>
      <c r="F115" s="278" t="s">
        <v>91</v>
      </c>
      <c r="G115" s="278"/>
      <c r="H115" s="278"/>
      <c r="I115" s="173"/>
      <c r="J115" s="203"/>
    </row>
    <row r="116" spans="1:11" s="176" customFormat="1" ht="18" customHeight="1" hidden="1" thickBot="1">
      <c r="A116" s="183">
        <f>A112+'[1]Vorgaben'!D58+'[1]Vorgaben'!D60</f>
        <v>0.7951388888888882</v>
      </c>
      <c r="B116" s="184"/>
      <c r="C116" s="273"/>
      <c r="D116" s="273"/>
      <c r="E116" s="273"/>
      <c r="F116" s="186">
        <f>IF(OR(I97="",K97=""),"",IF(I97&lt;K97,F97,IF(I97&gt;=K97,H97)))</f>
      </c>
      <c r="G116" s="185" t="s">
        <v>15</v>
      </c>
      <c r="H116" s="187">
        <f>IF(OR(I100="",K100=""),"",IF(I100&lt;K100,F100,IF(I100&gt;=K100,H100)))</f>
      </c>
      <c r="I116" s="188">
        <v>1</v>
      </c>
      <c r="J116" s="189" t="s">
        <v>15</v>
      </c>
      <c r="K116" s="190">
        <v>3</v>
      </c>
    </row>
    <row r="117" spans="1:11" s="176" customFormat="1" ht="13.5" hidden="1">
      <c r="A117" s="197"/>
      <c r="B117" s="210"/>
      <c r="C117" s="202"/>
      <c r="D117" s="57"/>
      <c r="E117" s="57"/>
      <c r="F117" s="214" t="s">
        <v>92</v>
      </c>
      <c r="G117" s="59"/>
      <c r="H117" s="214" t="s">
        <v>93</v>
      </c>
      <c r="I117" s="271"/>
      <c r="J117" s="271"/>
      <c r="K117" s="271"/>
    </row>
    <row r="118" spans="1:10" s="176" customFormat="1" ht="24" customHeight="1" hidden="1" thickBot="1">
      <c r="A118" s="274"/>
      <c r="B118" s="274"/>
      <c r="C118" s="202"/>
      <c r="D118" s="57"/>
      <c r="E118" s="57"/>
      <c r="F118" s="279" t="s">
        <v>94</v>
      </c>
      <c r="G118" s="279"/>
      <c r="H118" s="279"/>
      <c r="I118" s="173"/>
      <c r="J118" s="203"/>
    </row>
    <row r="119" spans="1:11" s="176" customFormat="1" ht="18" customHeight="1" hidden="1" thickBot="1">
      <c r="A119" s="183">
        <f>A116+'[1]Vorgaben'!D58+'[1]Vorgaben'!D60</f>
        <v>0.7951388888888882</v>
      </c>
      <c r="B119" s="184"/>
      <c r="C119" s="273"/>
      <c r="D119" s="273"/>
      <c r="E119" s="273"/>
      <c r="F119" s="186">
        <f>IF(OR(I97="",K97=""),"",IF(I97&gt;K97,F97,IF(I97&lt;=K97,H97)))</f>
      </c>
      <c r="G119" s="185" t="s">
        <v>15</v>
      </c>
      <c r="H119" s="187">
        <f>IF(OR(I100="",K100=""),"",IF(I100&gt;K100,F100,IF(I100&lt;=K100,H100)))</f>
      </c>
      <c r="I119" s="188">
        <v>2</v>
      </c>
      <c r="J119" s="189" t="s">
        <v>15</v>
      </c>
      <c r="K119" s="190">
        <v>4</v>
      </c>
    </row>
    <row r="120" spans="1:11" s="176" customFormat="1" ht="13.5" hidden="1">
      <c r="A120" s="197"/>
      <c r="B120" s="210"/>
      <c r="C120" s="202"/>
      <c r="D120" s="57"/>
      <c r="E120" s="57"/>
      <c r="F120" s="214" t="s">
        <v>95</v>
      </c>
      <c r="G120" s="59"/>
      <c r="H120" s="214" t="s">
        <v>96</v>
      </c>
      <c r="I120" s="271"/>
      <c r="J120" s="271"/>
      <c r="K120" s="271"/>
    </row>
    <row r="121" spans="1:10" s="176" customFormat="1" ht="24" customHeight="1" thickBot="1">
      <c r="A121" s="274"/>
      <c r="B121" s="274"/>
      <c r="C121" s="202"/>
      <c r="D121" s="57"/>
      <c r="E121" s="57"/>
      <c r="F121" s="277" t="s">
        <v>86</v>
      </c>
      <c r="G121" s="277"/>
      <c r="H121" s="277"/>
      <c r="I121" s="173"/>
      <c r="J121" s="203"/>
    </row>
    <row r="122" spans="1:11" s="176" customFormat="1" ht="18" customHeight="1" hidden="1" thickBot="1">
      <c r="A122" s="183">
        <f>A119+Vorgaben!$D$14+Vorgaben!$D$16</f>
        <v>0.809027777777777</v>
      </c>
      <c r="B122" s="184">
        <f>B112+1</f>
        <v>57</v>
      </c>
      <c r="C122" s="273"/>
      <c r="D122" s="273"/>
      <c r="E122" s="273"/>
      <c r="F122" s="186">
        <f>IF(OR(I100="",K100=""),"",IF(I100&gt;K100,F100,IF(I100&lt;=K100,H100)))</f>
      </c>
      <c r="G122" s="185" t="s">
        <v>15</v>
      </c>
      <c r="H122" s="187" t="str">
        <f>IF(OR(I103="",K103=""),"",IF(I103&gt;K103,F103,IF(I103&lt;=K103,H103)))</f>
        <v>Erster Gruppe A</v>
      </c>
      <c r="I122" s="188">
        <v>3</v>
      </c>
      <c r="J122" s="189" t="s">
        <v>15</v>
      </c>
      <c r="K122" s="190">
        <v>4</v>
      </c>
    </row>
    <row r="123" spans="1:11" s="176" customFormat="1" ht="13.5" hidden="1">
      <c r="A123" s="197"/>
      <c r="B123" s="210"/>
      <c r="C123" s="202"/>
      <c r="D123" s="57"/>
      <c r="E123" s="57"/>
      <c r="F123" s="214" t="s">
        <v>176</v>
      </c>
      <c r="G123" s="59"/>
      <c r="H123" s="214" t="s">
        <v>177</v>
      </c>
      <c r="I123" s="271"/>
      <c r="J123" s="271"/>
      <c r="K123" s="271"/>
    </row>
    <row r="124" spans="1:10" s="176" customFormat="1" ht="11.25" customHeight="1" hidden="1" thickBot="1">
      <c r="A124" s="274"/>
      <c r="B124" s="274"/>
      <c r="C124" s="202"/>
      <c r="D124" s="57"/>
      <c r="E124" s="57"/>
      <c r="F124" s="275"/>
      <c r="G124" s="275"/>
      <c r="H124" s="275"/>
      <c r="I124" s="173"/>
      <c r="J124" s="203"/>
    </row>
    <row r="125" spans="1:11" s="176" customFormat="1" ht="18" customHeight="1" thickBot="1">
      <c r="A125" s="183">
        <f>A122+Vorgaben!$D$14+Vorgaben!$D$16</f>
        <v>0.8229166666666659</v>
      </c>
      <c r="B125" s="184">
        <f>B112+1</f>
        <v>57</v>
      </c>
      <c r="C125" s="273"/>
      <c r="D125" s="273"/>
      <c r="E125" s="273"/>
      <c r="F125" s="186" t="str">
        <f>IF(OR(I103="",K103=""),"",IF(I103&gt;K103,F103,IF(I103&lt;=K103,H103)))</f>
        <v>Erster Gruppe A</v>
      </c>
      <c r="G125" s="185" t="s">
        <v>15</v>
      </c>
      <c r="H125" s="187" t="str">
        <f>IF(OR(I109="",K109=""),"",IF(I109&gt;K109,F109,IF(I109&lt;=K109,H109)))</f>
        <v>Zweiter Gruppe B</v>
      </c>
      <c r="I125" s="188">
        <v>2</v>
      </c>
      <c r="J125" s="189" t="s">
        <v>15</v>
      </c>
      <c r="K125" s="190">
        <v>3</v>
      </c>
    </row>
    <row r="126" spans="1:11" s="176" customFormat="1" ht="13.5">
      <c r="A126" s="197"/>
      <c r="B126" s="210"/>
      <c r="C126" s="202"/>
      <c r="D126" s="57"/>
      <c r="E126" s="57"/>
      <c r="F126" s="214" t="s">
        <v>178</v>
      </c>
      <c r="G126" s="59"/>
      <c r="H126" s="214" t="s">
        <v>183</v>
      </c>
      <c r="I126" s="271"/>
      <c r="J126" s="271"/>
      <c r="K126" s="271"/>
    </row>
    <row r="127" spans="1:10" s="176" customFormat="1" ht="12" customHeight="1" thickBot="1">
      <c r="A127" s="197"/>
      <c r="B127" s="198"/>
      <c r="C127" s="202"/>
      <c r="D127" s="57"/>
      <c r="E127" s="57"/>
      <c r="F127" s="173"/>
      <c r="G127" s="178"/>
      <c r="H127" s="178"/>
      <c r="J127" s="173"/>
    </row>
    <row r="128" spans="1:11" s="176" customFormat="1" ht="18" customHeight="1" thickBot="1">
      <c r="A128" s="183">
        <f>A125+Vorgaben!$D$14+Vorgaben!$D$16</f>
        <v>0.8368055555555547</v>
      </c>
      <c r="B128" s="184">
        <f>B125+1</f>
        <v>58</v>
      </c>
      <c r="C128" s="273"/>
      <c r="D128" s="273"/>
      <c r="E128" s="273"/>
      <c r="F128" s="186" t="str">
        <f>IF(OR(I106="",K106=""),"",IF(I106&gt;K106,F106,IF(I106&lt;=K106,H106)))</f>
        <v>Erster Gruppe B</v>
      </c>
      <c r="G128" s="185" t="s">
        <v>15</v>
      </c>
      <c r="H128" s="187" t="str">
        <f>IF(OR(I112="",K112=""),"",IF(I112&gt;K112,F112,IF(I112&lt;=K112,H112)))</f>
        <v>Erster Gruppe D</v>
      </c>
      <c r="I128" s="188">
        <v>2</v>
      </c>
      <c r="J128" s="189" t="s">
        <v>15</v>
      </c>
      <c r="K128" s="190">
        <v>3</v>
      </c>
    </row>
    <row r="129" spans="1:11" s="176" customFormat="1" ht="13.5">
      <c r="A129" s="197"/>
      <c r="B129" s="210"/>
      <c r="C129" s="202"/>
      <c r="D129" s="57"/>
      <c r="E129" s="57"/>
      <c r="F129" s="214" t="s">
        <v>184</v>
      </c>
      <c r="G129" s="59"/>
      <c r="H129" s="214" t="s">
        <v>185</v>
      </c>
      <c r="I129" s="271"/>
      <c r="J129" s="271"/>
      <c r="K129" s="271"/>
    </row>
    <row r="130" spans="1:10" s="176" customFormat="1" ht="28.5" customHeight="1" thickBot="1">
      <c r="A130" s="215"/>
      <c r="B130" s="198"/>
      <c r="C130" s="202"/>
      <c r="D130" s="57"/>
      <c r="E130" s="57"/>
      <c r="F130" s="276" t="s">
        <v>187</v>
      </c>
      <c r="G130" s="276"/>
      <c r="H130" s="276"/>
      <c r="I130" s="173"/>
      <c r="J130" s="203"/>
    </row>
    <row r="131" spans="1:11" s="176" customFormat="1" ht="18" customHeight="1" thickBot="1">
      <c r="A131" s="183">
        <f>A128+Vorgaben!$D$14+Vorgaben!$D$16</f>
        <v>0.8506944444444435</v>
      </c>
      <c r="B131" s="184">
        <f>B128+1</f>
        <v>59</v>
      </c>
      <c r="C131" s="273"/>
      <c r="D131" s="273"/>
      <c r="E131" s="273"/>
      <c r="F131" s="186" t="str">
        <f>IF(OR(I109="",K109=""),"",IF(I109&lt;K109,F109,IF(I109&gt;=K109,H109)))</f>
        <v>Erster Gruppe C</v>
      </c>
      <c r="G131" s="185" t="s">
        <v>15</v>
      </c>
      <c r="H131" s="187" t="str">
        <f>IF(OR(I112="",K112=""),"",IF(I112&lt;K112,F112,IF(I112&gt;=K112,H112)))</f>
        <v>Zweiter Gruppe A</v>
      </c>
      <c r="I131" s="188">
        <v>1</v>
      </c>
      <c r="J131" s="189" t="s">
        <v>15</v>
      </c>
      <c r="K131" s="190">
        <v>2</v>
      </c>
    </row>
    <row r="132" spans="1:11" s="176" customFormat="1" ht="13.5">
      <c r="A132" s="197"/>
      <c r="B132" s="210"/>
      <c r="C132" s="202"/>
      <c r="D132" s="57"/>
      <c r="E132" s="57"/>
      <c r="F132" s="214" t="s">
        <v>189</v>
      </c>
      <c r="G132" s="59"/>
      <c r="H132" s="214" t="s">
        <v>188</v>
      </c>
      <c r="I132" s="271"/>
      <c r="J132" s="271"/>
      <c r="K132" s="271"/>
    </row>
    <row r="133" spans="1:10" s="176" customFormat="1" ht="13.5">
      <c r="A133" s="197"/>
      <c r="B133" s="198"/>
      <c r="C133" s="202"/>
      <c r="D133" s="57"/>
      <c r="E133" s="57"/>
      <c r="F133" s="173"/>
      <c r="G133" s="178"/>
      <c r="H133" s="178"/>
      <c r="J133" s="173"/>
    </row>
    <row r="134" spans="1:10" s="176" customFormat="1" ht="22.5" customHeight="1" thickBot="1">
      <c r="A134" s="197"/>
      <c r="B134" s="198"/>
      <c r="C134" s="202"/>
      <c r="D134" s="57"/>
      <c r="E134" s="213"/>
      <c r="F134" s="272" t="s">
        <v>29</v>
      </c>
      <c r="G134" s="272"/>
      <c r="H134" s="272"/>
      <c r="I134" s="203"/>
      <c r="J134" s="203"/>
    </row>
    <row r="135" spans="1:11" s="176" customFormat="1" ht="18" customHeight="1" thickBot="1">
      <c r="A135" s="183">
        <f>A131+Vorgaben!$D$14+Vorgaben!$D$16</f>
        <v>0.8645833333333324</v>
      </c>
      <c r="B135" s="184">
        <f>B131+1</f>
        <v>60</v>
      </c>
      <c r="C135" s="273"/>
      <c r="D135" s="273"/>
      <c r="E135" s="273"/>
      <c r="F135" s="186" t="str">
        <f>IF(OR(I109="",K109=""),"",IF(I109&gt;K109,F109,IF(I109&lt;=K109,H109)))</f>
        <v>Zweiter Gruppe B</v>
      </c>
      <c r="G135" s="185" t="s">
        <v>15</v>
      </c>
      <c r="H135" s="187" t="str">
        <f>IF(OR(I112="",K112=""),"",IF(I112&gt;K112,F112,IF(I112&lt;=K112,H112)))</f>
        <v>Erster Gruppe D</v>
      </c>
      <c r="I135" s="188">
        <v>4</v>
      </c>
      <c r="J135" s="189" t="s">
        <v>15</v>
      </c>
      <c r="K135" s="190">
        <v>5</v>
      </c>
    </row>
    <row r="136" spans="1:11" s="176" customFormat="1" ht="13.5">
      <c r="A136" s="197"/>
      <c r="B136" s="210"/>
      <c r="C136" s="202"/>
      <c r="D136" s="57"/>
      <c r="E136" s="57"/>
      <c r="F136" s="214" t="s">
        <v>190</v>
      </c>
      <c r="G136" s="59"/>
      <c r="H136" s="214" t="s">
        <v>191</v>
      </c>
      <c r="I136" s="271"/>
      <c r="J136" s="271"/>
      <c r="K136" s="271"/>
    </row>
    <row r="137" spans="1:5" s="176" customFormat="1" ht="12.75" hidden="1">
      <c r="A137" s="216"/>
      <c r="B137" s="174"/>
      <c r="D137" s="173"/>
      <c r="E137" s="173"/>
    </row>
    <row r="138" spans="1:10" s="176" customFormat="1" ht="12.75" hidden="1">
      <c r="A138" s="173"/>
      <c r="B138" s="174"/>
      <c r="C138" s="178"/>
      <c r="D138" s="173"/>
      <c r="E138" s="173"/>
      <c r="F138" s="173"/>
      <c r="H138" s="173"/>
      <c r="J138" s="173"/>
    </row>
    <row r="139" spans="1:10" s="176" customFormat="1" ht="12.75">
      <c r="A139" s="173"/>
      <c r="B139" s="174"/>
      <c r="C139" s="178"/>
      <c r="D139" s="173"/>
      <c r="E139" s="173"/>
      <c r="F139" s="173"/>
      <c r="H139" s="173"/>
      <c r="J139" s="173"/>
    </row>
    <row r="140" spans="1:11" s="176" customFormat="1" ht="17.25">
      <c r="A140" s="217" t="s">
        <v>108</v>
      </c>
      <c r="B140" s="218"/>
      <c r="C140" s="219"/>
      <c r="D140" s="220"/>
      <c r="E140" s="221"/>
      <c r="F140" s="222"/>
      <c r="G140" s="220"/>
      <c r="H140" s="220"/>
      <c r="I140" s="220"/>
      <c r="J140" s="220"/>
      <c r="K140" s="220"/>
    </row>
    <row r="141" spans="1:11" s="176" customFormat="1" ht="13.5" thickBot="1">
      <c r="A141" s="223"/>
      <c r="B141" s="224"/>
      <c r="C141" s="224"/>
      <c r="D141" s="221"/>
      <c r="E141" s="221"/>
      <c r="F141" s="221"/>
      <c r="G141" s="221"/>
      <c r="H141" s="221"/>
      <c r="I141" s="221"/>
      <c r="J141" s="221"/>
      <c r="K141" s="221"/>
    </row>
    <row r="142" spans="1:10" s="176" customFormat="1" ht="18" thickBot="1">
      <c r="A142" s="225"/>
      <c r="B142" s="226" t="s">
        <v>109</v>
      </c>
      <c r="C142" s="268" t="str">
        <f>IF(OR(I135="",K135=""),"",IF(I135&gt;K135,F135,IF(I135&lt;=K135,H135)))</f>
        <v>Erster Gruppe D</v>
      </c>
      <c r="D142" s="269"/>
      <c r="E142" s="269"/>
      <c r="F142" s="269"/>
      <c r="G142" s="269"/>
      <c r="H142" s="269"/>
      <c r="I142" s="269"/>
      <c r="J142" s="270"/>
    </row>
    <row r="143" spans="1:10" s="176" customFormat="1" ht="18" thickBot="1">
      <c r="A143" s="225"/>
      <c r="B143" s="226" t="s">
        <v>110</v>
      </c>
      <c r="C143" s="268" t="str">
        <f>IF(OR(I135="",K135=""),"",IF(I135&lt;K135,F135,IF(I135&gt;=K135,H135)))</f>
        <v>Zweiter Gruppe B</v>
      </c>
      <c r="D143" s="269">
        <f>IF(OR(M138="",O138=""),"",IF(M138&lt;O138,G138,IF(M138&gt;=O138,I138)))</f>
      </c>
      <c r="E143" s="269"/>
      <c r="F143" s="269" t="s">
        <v>111</v>
      </c>
      <c r="G143" s="269"/>
      <c r="H143" s="269"/>
      <c r="I143" s="269"/>
      <c r="J143" s="270"/>
    </row>
    <row r="144" spans="1:10" s="176" customFormat="1" ht="18" thickBot="1">
      <c r="A144" s="225"/>
      <c r="B144" s="226" t="s">
        <v>112</v>
      </c>
      <c r="C144" s="268" t="str">
        <f>IF(OR(I131="",K131=""),"",IF(I131&gt;K131,F131,IF(I131&lt;=K131,H131)))</f>
        <v>Zweiter Gruppe A</v>
      </c>
      <c r="D144" s="269"/>
      <c r="E144" s="269"/>
      <c r="F144" s="269"/>
      <c r="G144" s="269"/>
      <c r="H144" s="269"/>
      <c r="I144" s="269"/>
      <c r="J144" s="270"/>
    </row>
    <row r="145" spans="1:10" s="176" customFormat="1" ht="18" thickBot="1">
      <c r="A145" s="225"/>
      <c r="B145" s="226" t="s">
        <v>113</v>
      </c>
      <c r="C145" s="268" t="str">
        <f>IF(OR(I131="",K131=""),"",IF(I131&lt;K131,F131,IF(I131&gt;=K131,H131)))</f>
        <v>Erster Gruppe C</v>
      </c>
      <c r="D145" s="269">
        <f>IF(OR(M140="",O140=""),"",IF(M140&lt;O140,G140,IF(M140&gt;=O140,I140)))</f>
      </c>
      <c r="E145" s="269"/>
      <c r="F145" s="269" t="s">
        <v>111</v>
      </c>
      <c r="G145" s="269"/>
      <c r="H145" s="269"/>
      <c r="I145" s="269"/>
      <c r="J145" s="270"/>
    </row>
    <row r="146" spans="1:10" s="176" customFormat="1" ht="18" hidden="1" thickBot="1">
      <c r="A146" s="225"/>
      <c r="B146" s="226" t="s">
        <v>118</v>
      </c>
      <c r="C146" s="268">
        <f>IF(OR(I119="",K119=""),"",IF(I119&gt;K119,F119,IF(I119&lt;=K119,H119)))</f>
      </c>
      <c r="D146" s="269"/>
      <c r="E146" s="269"/>
      <c r="F146" s="269"/>
      <c r="G146" s="269"/>
      <c r="H146" s="269"/>
      <c r="I146" s="269"/>
      <c r="J146" s="270"/>
    </row>
    <row r="147" spans="1:10" s="176" customFormat="1" ht="18" hidden="1" thickBot="1">
      <c r="A147" s="225"/>
      <c r="B147" s="226" t="s">
        <v>119</v>
      </c>
      <c r="C147" s="268">
        <f>IF(OR(I119="",K119=""),"",IF(I119&lt;K119,F119,IF(I119&gt;=K119,H119)))</f>
      </c>
      <c r="D147" s="269" t="e">
        <f>IF(OR(#REF!="",#REF!=""),"",IF(#REF!&lt;#REF!,#REF!,IF(#REF!&gt;=#REF!,#REF!)))</f>
        <v>#REF!</v>
      </c>
      <c r="E147" s="269"/>
      <c r="F147" s="269" t="s">
        <v>111</v>
      </c>
      <c r="G147" s="269"/>
      <c r="H147" s="269"/>
      <c r="I147" s="269"/>
      <c r="J147" s="270"/>
    </row>
    <row r="148" spans="1:10" s="176" customFormat="1" ht="18" hidden="1" thickBot="1">
      <c r="A148" s="225"/>
      <c r="B148" s="226" t="s">
        <v>120</v>
      </c>
      <c r="C148" s="268">
        <f>IF(OR(I116="",K116=""),"",IF(I116&gt;K116,F116,IF(I116&lt;=K116,H116)))</f>
      </c>
      <c r="D148" s="269"/>
      <c r="E148" s="269"/>
      <c r="F148" s="269"/>
      <c r="G148" s="269"/>
      <c r="H148" s="269"/>
      <c r="I148" s="269"/>
      <c r="J148" s="270"/>
    </row>
    <row r="149" spans="1:10" s="176" customFormat="1" ht="18" hidden="1" thickBot="1">
      <c r="A149" s="225"/>
      <c r="B149" s="226" t="s">
        <v>121</v>
      </c>
      <c r="C149" s="268">
        <f>IF(OR(I116="",K116=""),"",IF(I116&lt;K116,F116,IF(I116&gt;=K116,H116)))</f>
      </c>
      <c r="D149" s="269" t="e">
        <f>IF(OR(#REF!="",#REF!=""),"",IF(#REF!&lt;#REF!,#REF!,IF(#REF!&gt;=#REF!,#REF!)))</f>
        <v>#REF!</v>
      </c>
      <c r="E149" s="269"/>
      <c r="F149" s="269" t="s">
        <v>111</v>
      </c>
      <c r="G149" s="269"/>
      <c r="H149" s="269"/>
      <c r="I149" s="269"/>
      <c r="J149" s="270"/>
    </row>
    <row r="150" spans="1:10" ht="12.75">
      <c r="A150" s="55"/>
      <c r="C150" s="39"/>
      <c r="F150" s="39"/>
      <c r="H150" s="39"/>
      <c r="J150" s="39"/>
    </row>
    <row r="176" spans="15:48" ht="12.75">
      <c r="O176" s="113"/>
      <c r="P176" s="113"/>
      <c r="Q176" s="113"/>
      <c r="R176" s="113"/>
      <c r="S176" s="113"/>
      <c r="T176" s="113"/>
      <c r="U176" s="113"/>
      <c r="V176" s="113"/>
      <c r="W176" s="113"/>
      <c r="X176" s="113"/>
      <c r="Y176" s="113"/>
      <c r="Z176" s="113"/>
      <c r="AA176" s="113"/>
      <c r="AB176" s="113"/>
      <c r="AC176" s="113"/>
      <c r="AD176" s="113"/>
      <c r="AF176" s="113"/>
      <c r="AG176" s="113"/>
      <c r="AH176" s="113"/>
      <c r="AI176" s="113"/>
      <c r="AJ176" s="113"/>
      <c r="AK176" s="113"/>
      <c r="AL176" s="113"/>
      <c r="AM176" s="113"/>
      <c r="AN176" s="113"/>
      <c r="AO176" s="113"/>
      <c r="AP176" s="113"/>
      <c r="AQ176" s="113"/>
      <c r="AR176" s="113"/>
      <c r="AS176" s="113"/>
      <c r="AT176" s="113"/>
      <c r="AU176" s="113"/>
      <c r="AV176" s="113"/>
    </row>
    <row r="180" spans="15:48" ht="12.75">
      <c r="O180" s="113"/>
      <c r="P180" s="113"/>
      <c r="Q180" s="113"/>
      <c r="R180" s="113"/>
      <c r="S180" s="113"/>
      <c r="T180" s="113"/>
      <c r="U180" s="113"/>
      <c r="V180" s="113"/>
      <c r="W180" s="113"/>
      <c r="X180" s="113"/>
      <c r="Y180" s="113"/>
      <c r="Z180" s="113"/>
      <c r="AA180" s="113"/>
      <c r="AB180" s="113"/>
      <c r="AC180" s="113"/>
      <c r="AD180" s="113"/>
      <c r="AF180" s="113"/>
      <c r="AG180" s="113"/>
      <c r="AH180" s="113"/>
      <c r="AI180" s="113"/>
      <c r="AJ180" s="113"/>
      <c r="AK180" s="113"/>
      <c r="AL180" s="113"/>
      <c r="AM180" s="113"/>
      <c r="AN180" s="113"/>
      <c r="AO180" s="113"/>
      <c r="AP180" s="113"/>
      <c r="AQ180" s="113"/>
      <c r="AR180" s="113"/>
      <c r="AS180" s="113"/>
      <c r="AT180" s="113"/>
      <c r="AU180" s="113"/>
      <c r="AV180" s="113"/>
    </row>
    <row r="184" spans="15:48" ht="12.75">
      <c r="O184" s="113"/>
      <c r="P184" s="113"/>
      <c r="Q184" s="113"/>
      <c r="R184" s="113"/>
      <c r="S184" s="113"/>
      <c r="T184" s="113"/>
      <c r="U184" s="113"/>
      <c r="V184" s="113"/>
      <c r="W184" s="113"/>
      <c r="X184" s="113"/>
      <c r="Y184" s="113"/>
      <c r="Z184" s="113"/>
      <c r="AA184" s="113"/>
      <c r="AB184" s="113"/>
      <c r="AC184" s="113"/>
      <c r="AD184" s="113"/>
      <c r="AF184" s="113"/>
      <c r="AG184" s="113"/>
      <c r="AH184" s="113"/>
      <c r="AI184" s="113"/>
      <c r="AJ184" s="113"/>
      <c r="AK184" s="113"/>
      <c r="AL184" s="113"/>
      <c r="AM184" s="113"/>
      <c r="AN184" s="113"/>
      <c r="AO184" s="113"/>
      <c r="AP184" s="113"/>
      <c r="AQ184" s="113"/>
      <c r="AR184" s="113"/>
      <c r="AS184" s="113"/>
      <c r="AT184" s="113"/>
      <c r="AU184" s="113"/>
      <c r="AV184" s="113"/>
    </row>
    <row r="188" spans="15:48" ht="12.75">
      <c r="O188" s="113"/>
      <c r="P188" s="113"/>
      <c r="Q188" s="113"/>
      <c r="R188" s="113"/>
      <c r="S188" s="113"/>
      <c r="T188" s="113"/>
      <c r="U188" s="113"/>
      <c r="V188" s="113"/>
      <c r="W188" s="113"/>
      <c r="X188" s="113"/>
      <c r="Y188" s="113"/>
      <c r="Z188" s="113"/>
      <c r="AA188" s="113"/>
      <c r="AB188" s="113"/>
      <c r="AC188" s="113"/>
      <c r="AD188" s="113"/>
      <c r="AF188" s="113"/>
      <c r="AG188" s="113"/>
      <c r="AH188" s="113"/>
      <c r="AI188" s="113"/>
      <c r="AJ188" s="113"/>
      <c r="AK188" s="113"/>
      <c r="AL188" s="113"/>
      <c r="AM188" s="113"/>
      <c r="AN188" s="113"/>
      <c r="AO188" s="113"/>
      <c r="AP188" s="113"/>
      <c r="AQ188" s="113"/>
      <c r="AR188" s="113"/>
      <c r="AS188" s="113"/>
      <c r="AT188" s="113"/>
      <c r="AU188" s="113"/>
      <c r="AV188" s="113"/>
    </row>
  </sheetData>
  <sheetProtection/>
  <mergeCells count="101">
    <mergeCell ref="A11:B11"/>
    <mergeCell ref="A12:B12"/>
    <mergeCell ref="A13:B13"/>
    <mergeCell ref="A14:E14"/>
    <mergeCell ref="A1:B1"/>
    <mergeCell ref="A2:B2"/>
    <mergeCell ref="A3:B3"/>
    <mergeCell ref="A4:B4"/>
    <mergeCell ref="A5:B5"/>
    <mergeCell ref="A6:B6"/>
    <mergeCell ref="A8:B8"/>
    <mergeCell ref="A9:B9"/>
    <mergeCell ref="A10:B10"/>
    <mergeCell ref="C69:E69"/>
    <mergeCell ref="F69:H69"/>
    <mergeCell ref="F68:K68"/>
    <mergeCell ref="A68:E68"/>
    <mergeCell ref="C56:H56"/>
    <mergeCell ref="A57:E57"/>
    <mergeCell ref="H57:K57"/>
    <mergeCell ref="C83:E83"/>
    <mergeCell ref="C70:E70"/>
    <mergeCell ref="C84:E84"/>
    <mergeCell ref="C85:E85"/>
    <mergeCell ref="C86:E86"/>
    <mergeCell ref="C87:E87"/>
    <mergeCell ref="C71:E71"/>
    <mergeCell ref="C72:E72"/>
    <mergeCell ref="C73:E73"/>
    <mergeCell ref="C82:E82"/>
    <mergeCell ref="C88:E88"/>
    <mergeCell ref="C89:E89"/>
    <mergeCell ref="D90:E90"/>
    <mergeCell ref="D91:E91"/>
    <mergeCell ref="D92:E92"/>
    <mergeCell ref="D93:E93"/>
    <mergeCell ref="A95:B95"/>
    <mergeCell ref="F95:H95"/>
    <mergeCell ref="C96:E96"/>
    <mergeCell ref="F96:H96"/>
    <mergeCell ref="C97:E97"/>
    <mergeCell ref="I98:K98"/>
    <mergeCell ref="C100:E100"/>
    <mergeCell ref="I101:K101"/>
    <mergeCell ref="C103:E103"/>
    <mergeCell ref="I104:K104"/>
    <mergeCell ref="C106:E106"/>
    <mergeCell ref="I107:K107"/>
    <mergeCell ref="F108:H108"/>
    <mergeCell ref="C109:E109"/>
    <mergeCell ref="C104:E104"/>
    <mergeCell ref="C107:E107"/>
    <mergeCell ref="I110:K110"/>
    <mergeCell ref="C112:E112"/>
    <mergeCell ref="I113:K113"/>
    <mergeCell ref="A115:B115"/>
    <mergeCell ref="F115:H115"/>
    <mergeCell ref="C116:E116"/>
    <mergeCell ref="I117:K117"/>
    <mergeCell ref="A118:B118"/>
    <mergeCell ref="F118:H118"/>
    <mergeCell ref="C119:E119"/>
    <mergeCell ref="I120:K120"/>
    <mergeCell ref="A121:B121"/>
    <mergeCell ref="F121:H121"/>
    <mergeCell ref="C122:E122"/>
    <mergeCell ref="I123:K123"/>
    <mergeCell ref="A124:B124"/>
    <mergeCell ref="F124:H124"/>
    <mergeCell ref="C125:E125"/>
    <mergeCell ref="I126:K126"/>
    <mergeCell ref="F130:H130"/>
    <mergeCell ref="C131:E131"/>
    <mergeCell ref="C128:E128"/>
    <mergeCell ref="I129:K129"/>
    <mergeCell ref="I132:K132"/>
    <mergeCell ref="F134:H134"/>
    <mergeCell ref="C135:E135"/>
    <mergeCell ref="I136:K136"/>
    <mergeCell ref="C142:J142"/>
    <mergeCell ref="C143:J143"/>
    <mergeCell ref="C144:J144"/>
    <mergeCell ref="C145:J145"/>
    <mergeCell ref="C146:J146"/>
    <mergeCell ref="C147:J147"/>
    <mergeCell ref="C148:J148"/>
    <mergeCell ref="C149:J149"/>
    <mergeCell ref="A58:E58"/>
    <mergeCell ref="A59:E59"/>
    <mergeCell ref="A60:E60"/>
    <mergeCell ref="A64:E64"/>
    <mergeCell ref="A65:E65"/>
    <mergeCell ref="A66:E66"/>
    <mergeCell ref="A63:E63"/>
    <mergeCell ref="H58:K58"/>
    <mergeCell ref="H59:K59"/>
    <mergeCell ref="H60:K60"/>
    <mergeCell ref="H64:K64"/>
    <mergeCell ref="H65:K65"/>
    <mergeCell ref="H66:K66"/>
    <mergeCell ref="H63:K63"/>
  </mergeCells>
  <printOptions/>
  <pageMargins left="0.3937007874015748" right="0.15748031496062992" top="0.9055118110236221" bottom="0.1968503937007874" header="0.31496062992125984" footer="0.11811023622047245"/>
  <pageSetup horizontalDpi="300" verticalDpi="300" orientation="portrait" paperSize="9" scale="95" r:id="rId4"/>
  <headerFooter alignWithMargins="0">
    <oddHeader>&amp;LVereins
Name
&amp;C&amp;"Arial,Fett"&amp;14&amp;ETurnier 
Spielplan
&amp;RDatum</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6"/>
  <dimension ref="A1:K96"/>
  <sheetViews>
    <sheetView zoomScalePageLayoutView="0" workbookViewId="0" topLeftCell="A52">
      <selection activeCell="I57" sqref="I57:K57"/>
    </sheetView>
  </sheetViews>
  <sheetFormatPr defaultColWidth="11.421875" defaultRowHeight="12.75"/>
  <cols>
    <col min="1" max="1" width="6.421875" style="173" customWidth="1"/>
    <col min="2" max="2" width="16.7109375" style="174" customWidth="1"/>
    <col min="3" max="3" width="5.421875" style="178" customWidth="1"/>
    <col min="4" max="5" width="4.28125" style="173" customWidth="1"/>
    <col min="6" max="6" width="22.421875" style="173" customWidth="1"/>
    <col min="7" max="7" width="2.57421875" style="176" customWidth="1"/>
    <col min="8" max="8" width="22.421875" style="173" customWidth="1"/>
    <col min="9" max="9" width="5.00390625" style="176" customWidth="1"/>
    <col min="10" max="10" width="4.28125" style="173" customWidth="1"/>
    <col min="11" max="11" width="4.28125" style="176" customWidth="1"/>
    <col min="12" max="16384" width="11.421875" style="176" customWidth="1"/>
  </cols>
  <sheetData>
    <row r="1" spans="1:11" ht="57" customHeight="1">
      <c r="A1" s="201"/>
      <c r="B1" s="191"/>
      <c r="C1" s="313" t="s">
        <v>153</v>
      </c>
      <c r="D1" s="313"/>
      <c r="E1" s="313"/>
      <c r="F1" s="313"/>
      <c r="G1" s="313"/>
      <c r="H1" s="313"/>
      <c r="I1" s="175"/>
      <c r="J1" s="175"/>
      <c r="K1" s="175"/>
    </row>
    <row r="2" spans="1:11" s="40" customFormat="1" ht="16.5" customHeight="1">
      <c r="A2" s="314" t="s">
        <v>0</v>
      </c>
      <c r="B2" s="314"/>
      <c r="C2" s="240" t="s">
        <v>123</v>
      </c>
      <c r="D2" s="177" t="s">
        <v>2</v>
      </c>
      <c r="E2" s="177"/>
      <c r="F2" s="176"/>
      <c r="H2" s="41" t="s">
        <v>3</v>
      </c>
      <c r="I2" s="240" t="s">
        <v>123</v>
      </c>
      <c r="J2" s="177" t="s">
        <v>2</v>
      </c>
      <c r="K2" s="177"/>
    </row>
    <row r="3" spans="1:11" ht="12.75">
      <c r="A3" s="309" t="str">
        <f>Spielplan!A58</f>
        <v>Erster Gruppe A</v>
      </c>
      <c r="B3" s="309"/>
      <c r="C3" s="44"/>
      <c r="D3" s="45"/>
      <c r="E3" s="45"/>
      <c r="F3" s="176"/>
      <c r="H3" s="309" t="str">
        <f>Spielplan!H58</f>
        <v>Erster Gruppe C</v>
      </c>
      <c r="I3" s="309"/>
      <c r="J3" s="46"/>
      <c r="K3" s="46"/>
    </row>
    <row r="4" spans="1:11" ht="12.75">
      <c r="A4" s="309" t="str">
        <f>Spielplan!A59</f>
        <v>Zweiter Gruppe D</v>
      </c>
      <c r="B4" s="309"/>
      <c r="C4" s="44"/>
      <c r="D4" s="45"/>
      <c r="E4" s="45"/>
      <c r="F4" s="176"/>
      <c r="H4" s="309" t="str">
        <f>Spielplan!H59</f>
        <v>Zweiter Gruppe A</v>
      </c>
      <c r="I4" s="309"/>
      <c r="J4" s="46"/>
      <c r="K4" s="46"/>
    </row>
    <row r="5" spans="1:11" ht="12.75">
      <c r="A5" s="309" t="str">
        <f>Spielplan!A60</f>
        <v>Dritter Gruppe C</v>
      </c>
      <c r="B5" s="309"/>
      <c r="C5" s="44"/>
      <c r="D5" s="45"/>
      <c r="E5" s="45"/>
      <c r="F5" s="176"/>
      <c r="H5" s="309" t="str">
        <f>Spielplan!H60</f>
        <v>Dritter Gruppe B</v>
      </c>
      <c r="I5" s="309"/>
      <c r="J5" s="46"/>
      <c r="K5" s="46"/>
    </row>
    <row r="6" spans="2:11" ht="12.75" customHeight="1">
      <c r="B6" s="173"/>
      <c r="C6" s="173"/>
      <c r="F6" s="176"/>
      <c r="I6" s="173"/>
      <c r="K6" s="173"/>
    </row>
    <row r="7" ht="12.75" customHeight="1"/>
    <row r="8" spans="1:11" ht="12.75" customHeight="1">
      <c r="A8" s="314" t="s">
        <v>6</v>
      </c>
      <c r="B8" s="314"/>
      <c r="C8" s="240" t="s">
        <v>123</v>
      </c>
      <c r="D8" s="177" t="s">
        <v>2</v>
      </c>
      <c r="E8" s="177"/>
      <c r="H8" s="41" t="s">
        <v>7</v>
      </c>
      <c r="I8" s="240" t="s">
        <v>123</v>
      </c>
      <c r="J8" s="177" t="s">
        <v>2</v>
      </c>
      <c r="K8" s="177"/>
    </row>
    <row r="9" spans="1:11" ht="12.75">
      <c r="A9" s="309" t="str">
        <f>Spielplan!A64</f>
        <v>Erster Gruppe B</v>
      </c>
      <c r="B9" s="309"/>
      <c r="C9" s="44"/>
      <c r="D9" s="45"/>
      <c r="E9" s="45"/>
      <c r="H9" s="309" t="str">
        <f>Spielplan!H64</f>
        <v>Erster Gruppe D</v>
      </c>
      <c r="I9" s="309"/>
      <c r="J9" s="47"/>
      <c r="K9" s="47"/>
    </row>
    <row r="10" spans="1:11" ht="12.75">
      <c r="A10" s="309" t="str">
        <f>Spielplan!A65</f>
        <v>Zweiter Gruppe C</v>
      </c>
      <c r="B10" s="309"/>
      <c r="C10" s="44"/>
      <c r="D10" s="45"/>
      <c r="E10" s="45"/>
      <c r="H10" s="309" t="str">
        <f>Spielplan!H65</f>
        <v>Zweiter Gruppe B</v>
      </c>
      <c r="I10" s="309"/>
      <c r="J10" s="47"/>
      <c r="K10" s="47"/>
    </row>
    <row r="11" spans="1:11" ht="12.75" customHeight="1">
      <c r="A11" s="309" t="str">
        <f>Spielplan!A66</f>
        <v>Dritter Gruppe D</v>
      </c>
      <c r="B11" s="309"/>
      <c r="C11" s="44"/>
      <c r="D11" s="45"/>
      <c r="E11" s="45"/>
      <c r="H11" s="309" t="str">
        <f>Spielplan!H66</f>
        <v>Dritter Gruppe A</v>
      </c>
      <c r="I11" s="309"/>
      <c r="J11" s="47"/>
      <c r="K11" s="47"/>
    </row>
    <row r="12" spans="2:11" ht="12.75" customHeight="1">
      <c r="B12" s="173"/>
      <c r="C12" s="173"/>
      <c r="I12" s="173"/>
      <c r="K12" s="173"/>
    </row>
    <row r="13" spans="1:6" ht="36" customHeight="1">
      <c r="A13" s="274" t="s">
        <v>11</v>
      </c>
      <c r="B13" s="274"/>
      <c r="C13" s="310" t="s">
        <v>63</v>
      </c>
      <c r="D13" s="310"/>
      <c r="E13" s="310"/>
      <c r="F13" s="310"/>
    </row>
    <row r="14" spans="1:11" s="182" customFormat="1" ht="33" customHeight="1" thickBot="1">
      <c r="A14" s="179" t="s">
        <v>8</v>
      </c>
      <c r="B14" s="179"/>
      <c r="C14" s="311" t="s">
        <v>32</v>
      </c>
      <c r="D14" s="311"/>
      <c r="E14" s="311"/>
      <c r="F14" s="312" t="s">
        <v>64</v>
      </c>
      <c r="G14" s="312"/>
      <c r="H14" s="312"/>
      <c r="I14" s="180" t="s">
        <v>65</v>
      </c>
      <c r="J14" s="181"/>
      <c r="K14" s="181"/>
    </row>
    <row r="15" spans="1:11" ht="18" customHeight="1" thickBot="1">
      <c r="A15" s="183"/>
      <c r="B15" s="184"/>
      <c r="C15" s="273" t="s">
        <v>155</v>
      </c>
      <c r="D15" s="273"/>
      <c r="E15" s="273"/>
      <c r="F15" s="186" t="str">
        <f>A3</f>
        <v>Erster Gruppe A</v>
      </c>
      <c r="G15" s="185" t="s">
        <v>14</v>
      </c>
      <c r="H15" s="187" t="str">
        <f>A4</f>
        <v>Zweiter Gruppe D</v>
      </c>
      <c r="I15" s="188">
        <f>IF(Spielplan!I70="","",Spielplan!I70)</f>
        <v>1</v>
      </c>
      <c r="J15" s="189" t="s">
        <v>15</v>
      </c>
      <c r="K15" s="188">
        <f>IF(Spielplan!K70="","",Spielplan!K70)</f>
        <v>0</v>
      </c>
    </row>
    <row r="16" spans="1:11" ht="18" customHeight="1" thickBot="1">
      <c r="A16" s="183"/>
      <c r="B16" s="184"/>
      <c r="C16" s="273" t="s">
        <v>156</v>
      </c>
      <c r="D16" s="273" t="s">
        <v>67</v>
      </c>
      <c r="E16" s="273">
        <v>3</v>
      </c>
      <c r="F16" s="186" t="str">
        <f>A9</f>
        <v>Erster Gruppe B</v>
      </c>
      <c r="G16" s="185" t="s">
        <v>14</v>
      </c>
      <c r="H16" s="187" t="str">
        <f>A10</f>
        <v>Zweiter Gruppe C</v>
      </c>
      <c r="I16" s="188">
        <f>IF(Spielplan!I71="","",Spielplan!I71)</f>
        <v>1</v>
      </c>
      <c r="J16" s="189" t="s">
        <v>15</v>
      </c>
      <c r="K16" s="188">
        <f>IF(Spielplan!K71="","",Spielplan!K71)</f>
        <v>0</v>
      </c>
    </row>
    <row r="17" spans="1:11" ht="18" customHeight="1" thickBot="1">
      <c r="A17" s="183"/>
      <c r="B17" s="184"/>
      <c r="C17" s="273" t="s">
        <v>157</v>
      </c>
      <c r="D17" s="273" t="s">
        <v>66</v>
      </c>
      <c r="E17" s="273">
        <v>2</v>
      </c>
      <c r="F17" s="186" t="str">
        <f>H3</f>
        <v>Erster Gruppe C</v>
      </c>
      <c r="G17" s="185" t="s">
        <v>14</v>
      </c>
      <c r="H17" s="187" t="str">
        <f>H4</f>
        <v>Zweiter Gruppe A</v>
      </c>
      <c r="I17" s="188">
        <f>IF(Spielplan!I72="","",Spielplan!I72)</f>
        <v>1</v>
      </c>
      <c r="J17" s="189" t="s">
        <v>15</v>
      </c>
      <c r="K17" s="188">
        <f>IF(Spielplan!K72="","",Spielplan!K72)</f>
        <v>0</v>
      </c>
    </row>
    <row r="18" spans="1:11" ht="18" customHeight="1" thickBot="1">
      <c r="A18" s="183"/>
      <c r="B18" s="184"/>
      <c r="C18" s="273" t="s">
        <v>158</v>
      </c>
      <c r="D18" s="273" t="s">
        <v>68</v>
      </c>
      <c r="E18" s="273">
        <v>4</v>
      </c>
      <c r="F18" s="186" t="str">
        <f>H9</f>
        <v>Erster Gruppe D</v>
      </c>
      <c r="G18" s="185" t="s">
        <v>14</v>
      </c>
      <c r="H18" s="187" t="str">
        <f>H10</f>
        <v>Zweiter Gruppe B</v>
      </c>
      <c r="I18" s="188">
        <f>IF(Spielplan!I73="","",Spielplan!I73)</f>
        <v>1</v>
      </c>
      <c r="J18" s="189" t="s">
        <v>15</v>
      </c>
      <c r="K18" s="188">
        <f>IF(Spielplan!K73="","",Spielplan!K73)</f>
        <v>0</v>
      </c>
    </row>
    <row r="19" spans="1:11" ht="18" customHeight="1" thickBot="1">
      <c r="A19" s="183"/>
      <c r="B19" s="191"/>
      <c r="C19" s="174">
        <v>5</v>
      </c>
      <c r="D19" s="174">
        <v>5</v>
      </c>
      <c r="E19" s="173" t="s">
        <v>13</v>
      </c>
      <c r="F19" s="192" t="str">
        <f>A5</f>
        <v>Dritter Gruppe C</v>
      </c>
      <c r="G19" s="173" t="s">
        <v>14</v>
      </c>
      <c r="H19" s="193">
        <f>B6</f>
        <v>0</v>
      </c>
      <c r="I19" s="188">
        <f>IF(Spielplan!I74="","",Spielplan!I74)</f>
      </c>
      <c r="J19" s="189" t="s">
        <v>15</v>
      </c>
      <c r="K19" s="188">
        <f>IF(Spielplan!K74="","",Spielplan!K74)</f>
      </c>
    </row>
    <row r="20" spans="1:11" ht="18" customHeight="1" thickBot="1">
      <c r="A20" s="183"/>
      <c r="B20" s="191"/>
      <c r="C20" s="174">
        <v>6</v>
      </c>
      <c r="D20" s="174">
        <v>6</v>
      </c>
      <c r="E20" s="173" t="s">
        <v>16</v>
      </c>
      <c r="F20" s="192" t="str">
        <f>A11</f>
        <v>Dritter Gruppe D</v>
      </c>
      <c r="G20" s="173" t="s">
        <v>14</v>
      </c>
      <c r="H20" s="193">
        <f>B12</f>
        <v>0</v>
      </c>
      <c r="I20" s="188">
        <f>IF(Spielplan!I75="","",Spielplan!I75)</f>
      </c>
      <c r="J20" s="189" t="s">
        <v>15</v>
      </c>
      <c r="K20" s="188">
        <f>IF(Spielplan!K75="","",Spielplan!K75)</f>
      </c>
    </row>
    <row r="21" spans="1:11" ht="18" customHeight="1" thickBot="1">
      <c r="A21" s="183"/>
      <c r="B21" s="191"/>
      <c r="C21" s="174">
        <v>7</v>
      </c>
      <c r="D21" s="174">
        <v>7</v>
      </c>
      <c r="E21" s="173" t="s">
        <v>17</v>
      </c>
      <c r="F21" s="192" t="str">
        <f>H5</f>
        <v>Dritter Gruppe B</v>
      </c>
      <c r="G21" s="173" t="s">
        <v>14</v>
      </c>
      <c r="H21" s="193">
        <f>H6</f>
        <v>0</v>
      </c>
      <c r="I21" s="188">
        <f>IF(Spielplan!I76="","",Spielplan!I76)</f>
      </c>
      <c r="J21" s="189" t="s">
        <v>15</v>
      </c>
      <c r="K21" s="188">
        <f>IF(Spielplan!K76="","",Spielplan!K76)</f>
      </c>
    </row>
    <row r="22" spans="1:11" ht="18" customHeight="1" thickBot="1">
      <c r="A22" s="183"/>
      <c r="B22" s="191"/>
      <c r="C22" s="174">
        <v>8</v>
      </c>
      <c r="D22" s="174">
        <v>8</v>
      </c>
      <c r="E22" s="173">
        <v>5</v>
      </c>
      <c r="F22" s="192" t="str">
        <f>H11</f>
        <v>Dritter Gruppe A</v>
      </c>
      <c r="G22" s="173" t="s">
        <v>14</v>
      </c>
      <c r="H22" s="193">
        <f>H12</f>
        <v>0</v>
      </c>
      <c r="I22" s="188">
        <f>IF(Spielplan!I77="","",Spielplan!I77)</f>
      </c>
      <c r="J22" s="189" t="s">
        <v>15</v>
      </c>
      <c r="K22" s="188">
        <f>IF(Spielplan!K77="","",Spielplan!K77)</f>
      </c>
    </row>
    <row r="23" spans="1:11" ht="18" customHeight="1" thickBot="1">
      <c r="A23" s="183"/>
      <c r="B23" s="191"/>
      <c r="C23" s="174">
        <v>9</v>
      </c>
      <c r="D23" s="174">
        <v>9</v>
      </c>
      <c r="E23" s="173" t="s">
        <v>13</v>
      </c>
      <c r="F23" s="192">
        <f>B6</f>
        <v>0</v>
      </c>
      <c r="G23" s="173" t="s">
        <v>14</v>
      </c>
      <c r="H23" s="193" t="str">
        <f>A3</f>
        <v>Erster Gruppe A</v>
      </c>
      <c r="I23" s="188">
        <f>IF(Spielplan!I78="","",Spielplan!I78)</f>
      </c>
      <c r="J23" s="189" t="s">
        <v>15</v>
      </c>
      <c r="K23" s="188">
        <f>IF(Spielplan!K78="","",Spielplan!K78)</f>
      </c>
    </row>
    <row r="24" spans="1:11" ht="18" customHeight="1" thickBot="1">
      <c r="A24" s="183"/>
      <c r="B24" s="191"/>
      <c r="C24" s="174">
        <v>10</v>
      </c>
      <c r="D24" s="174">
        <v>10</v>
      </c>
      <c r="E24" s="173" t="s">
        <v>16</v>
      </c>
      <c r="F24" s="192">
        <f>B12</f>
        <v>0</v>
      </c>
      <c r="G24" s="173" t="s">
        <v>14</v>
      </c>
      <c r="H24" s="193" t="str">
        <f>A9</f>
        <v>Erster Gruppe B</v>
      </c>
      <c r="I24" s="188">
        <f>IF(Spielplan!I79="","",Spielplan!I79)</f>
      </c>
      <c r="J24" s="189" t="s">
        <v>15</v>
      </c>
      <c r="K24" s="188">
        <f>IF(Spielplan!K79="","",Spielplan!K79)</f>
      </c>
    </row>
    <row r="25" spans="1:11" ht="18" customHeight="1" thickBot="1">
      <c r="A25" s="183"/>
      <c r="B25" s="191"/>
      <c r="C25" s="174">
        <v>11</v>
      </c>
      <c r="D25" s="174">
        <v>11</v>
      </c>
      <c r="E25" s="173" t="s">
        <v>17</v>
      </c>
      <c r="F25" s="192">
        <f>H6</f>
        <v>0</v>
      </c>
      <c r="G25" s="173" t="s">
        <v>14</v>
      </c>
      <c r="H25" s="193" t="str">
        <f>H3</f>
        <v>Erster Gruppe C</v>
      </c>
      <c r="I25" s="188">
        <f>IF(Spielplan!I80="","",Spielplan!I80)</f>
      </c>
      <c r="J25" s="189" t="s">
        <v>15</v>
      </c>
      <c r="K25" s="188">
        <f>IF(Spielplan!K80="","",Spielplan!K80)</f>
      </c>
    </row>
    <row r="26" spans="1:11" ht="18" customHeight="1" thickBot="1">
      <c r="A26" s="183"/>
      <c r="B26" s="191"/>
      <c r="C26" s="174">
        <v>12</v>
      </c>
      <c r="D26" s="174">
        <v>12</v>
      </c>
      <c r="E26" s="173" t="s">
        <v>18</v>
      </c>
      <c r="F26" s="192">
        <f>H12</f>
        <v>0</v>
      </c>
      <c r="G26" s="173" t="s">
        <v>14</v>
      </c>
      <c r="H26" s="193" t="str">
        <f>H9</f>
        <v>Erster Gruppe D</v>
      </c>
      <c r="I26" s="188">
        <f>IF(Spielplan!I81="","",Spielplan!I81)</f>
      </c>
      <c r="J26" s="189" t="s">
        <v>15</v>
      </c>
      <c r="K26" s="188">
        <f>IF(Spielplan!K81="","",Spielplan!K81)</f>
      </c>
    </row>
    <row r="27" spans="1:11" ht="18" customHeight="1" thickBot="1">
      <c r="A27" s="183"/>
      <c r="B27" s="184"/>
      <c r="C27" s="273" t="s">
        <v>155</v>
      </c>
      <c r="D27" s="273"/>
      <c r="E27" s="273"/>
      <c r="F27" s="186" t="str">
        <f>A3</f>
        <v>Erster Gruppe A</v>
      </c>
      <c r="G27" s="185" t="s">
        <v>14</v>
      </c>
      <c r="H27" s="187" t="str">
        <f>A5</f>
        <v>Dritter Gruppe C</v>
      </c>
      <c r="I27" s="188">
        <f>IF(Spielplan!I82="","",Spielplan!I82)</f>
        <v>3</v>
      </c>
      <c r="J27" s="189" t="s">
        <v>15</v>
      </c>
      <c r="K27" s="188">
        <f>IF(Spielplan!K82="","",Spielplan!K82)</f>
        <v>0</v>
      </c>
    </row>
    <row r="28" spans="1:11" ht="18" customHeight="1" thickBot="1">
      <c r="A28" s="183"/>
      <c r="B28" s="184"/>
      <c r="C28" s="273" t="s">
        <v>156</v>
      </c>
      <c r="D28" s="273" t="s">
        <v>67</v>
      </c>
      <c r="E28" s="273">
        <v>3</v>
      </c>
      <c r="F28" s="186" t="str">
        <f>A9</f>
        <v>Erster Gruppe B</v>
      </c>
      <c r="G28" s="185" t="s">
        <v>14</v>
      </c>
      <c r="H28" s="187" t="str">
        <f>A11</f>
        <v>Dritter Gruppe D</v>
      </c>
      <c r="I28" s="188">
        <f>IF(Spielplan!I83="","",Spielplan!I83)</f>
        <v>3</v>
      </c>
      <c r="J28" s="189" t="s">
        <v>15</v>
      </c>
      <c r="K28" s="188">
        <f>IF(Spielplan!K83="","",Spielplan!K83)</f>
        <v>0</v>
      </c>
    </row>
    <row r="29" spans="1:11" ht="18" customHeight="1" thickBot="1">
      <c r="A29" s="183"/>
      <c r="B29" s="184"/>
      <c r="C29" s="273" t="s">
        <v>157</v>
      </c>
      <c r="D29" s="273" t="s">
        <v>66</v>
      </c>
      <c r="E29" s="273">
        <v>2</v>
      </c>
      <c r="F29" s="186" t="str">
        <f>H3</f>
        <v>Erster Gruppe C</v>
      </c>
      <c r="G29" s="185" t="s">
        <v>14</v>
      </c>
      <c r="H29" s="187" t="str">
        <f>H5</f>
        <v>Dritter Gruppe B</v>
      </c>
      <c r="I29" s="188">
        <f>IF(Spielplan!I84="","",Spielplan!I84)</f>
        <v>3</v>
      </c>
      <c r="J29" s="189" t="s">
        <v>15</v>
      </c>
      <c r="K29" s="188">
        <f>IF(Spielplan!K84="","",Spielplan!K84)</f>
        <v>0</v>
      </c>
    </row>
    <row r="30" spans="1:11" ht="18" customHeight="1" thickBot="1">
      <c r="A30" s="183"/>
      <c r="B30" s="184"/>
      <c r="C30" s="273" t="s">
        <v>158</v>
      </c>
      <c r="D30" s="273" t="s">
        <v>68</v>
      </c>
      <c r="E30" s="273">
        <v>4</v>
      </c>
      <c r="F30" s="186" t="str">
        <f>H9</f>
        <v>Erster Gruppe D</v>
      </c>
      <c r="G30" s="185" t="s">
        <v>14</v>
      </c>
      <c r="H30" s="187" t="str">
        <f>H11</f>
        <v>Dritter Gruppe A</v>
      </c>
      <c r="I30" s="188">
        <f>IF(Spielplan!I85="","",Spielplan!I85)</f>
        <v>3</v>
      </c>
      <c r="J30" s="189" t="s">
        <v>15</v>
      </c>
      <c r="K30" s="188">
        <f>IF(Spielplan!K85="","",Spielplan!K85)</f>
        <v>0</v>
      </c>
    </row>
    <row r="31" spans="1:11" ht="18" customHeight="1" thickBot="1">
      <c r="A31" s="183"/>
      <c r="B31" s="184"/>
      <c r="C31" s="273" t="s">
        <v>155</v>
      </c>
      <c r="D31" s="273"/>
      <c r="E31" s="273"/>
      <c r="F31" s="186" t="str">
        <f>A4</f>
        <v>Zweiter Gruppe D</v>
      </c>
      <c r="G31" s="185" t="s">
        <v>14</v>
      </c>
      <c r="H31" s="187" t="str">
        <f>A5</f>
        <v>Dritter Gruppe C</v>
      </c>
      <c r="I31" s="188">
        <f>IF(Spielplan!I86="","",Spielplan!I86)</f>
        <v>2</v>
      </c>
      <c r="J31" s="189" t="s">
        <v>15</v>
      </c>
      <c r="K31" s="188">
        <f>IF(Spielplan!K86="","",Spielplan!K86)</f>
        <v>0</v>
      </c>
    </row>
    <row r="32" spans="1:11" ht="18" customHeight="1" thickBot="1">
      <c r="A32" s="183"/>
      <c r="B32" s="184"/>
      <c r="C32" s="273" t="s">
        <v>156</v>
      </c>
      <c r="D32" s="273" t="s">
        <v>67</v>
      </c>
      <c r="E32" s="273">
        <v>3</v>
      </c>
      <c r="F32" s="186" t="str">
        <f>A10</f>
        <v>Zweiter Gruppe C</v>
      </c>
      <c r="G32" s="184" t="s">
        <v>14</v>
      </c>
      <c r="H32" s="187" t="str">
        <f>A11</f>
        <v>Dritter Gruppe D</v>
      </c>
      <c r="I32" s="188">
        <f>IF(Spielplan!I87="","",Spielplan!I87)</f>
        <v>2</v>
      </c>
      <c r="J32" s="189" t="s">
        <v>15</v>
      </c>
      <c r="K32" s="188">
        <f>IF(Spielplan!K87="","",Spielplan!K87)</f>
        <v>0</v>
      </c>
    </row>
    <row r="33" spans="1:11" ht="18" customHeight="1" thickBot="1">
      <c r="A33" s="183"/>
      <c r="B33" s="184"/>
      <c r="C33" s="273" t="s">
        <v>157</v>
      </c>
      <c r="D33" s="273" t="s">
        <v>66</v>
      </c>
      <c r="E33" s="273">
        <v>2</v>
      </c>
      <c r="F33" s="186" t="str">
        <f>H4</f>
        <v>Zweiter Gruppe A</v>
      </c>
      <c r="G33" s="185" t="s">
        <v>14</v>
      </c>
      <c r="H33" s="187" t="str">
        <f>H5</f>
        <v>Dritter Gruppe B</v>
      </c>
      <c r="I33" s="188">
        <f>IF(Spielplan!I88="","",Spielplan!I88)</f>
        <v>2</v>
      </c>
      <c r="J33" s="189" t="s">
        <v>15</v>
      </c>
      <c r="K33" s="188">
        <f>IF(Spielplan!K88="","",Spielplan!K88)</f>
        <v>0</v>
      </c>
    </row>
    <row r="34" spans="1:11" ht="18" customHeight="1" thickBot="1">
      <c r="A34" s="183"/>
      <c r="B34" s="184"/>
      <c r="C34" s="273" t="s">
        <v>158</v>
      </c>
      <c r="D34" s="273" t="s">
        <v>68</v>
      </c>
      <c r="E34" s="273">
        <v>4</v>
      </c>
      <c r="F34" s="186" t="str">
        <f>H10</f>
        <v>Zweiter Gruppe B</v>
      </c>
      <c r="G34" s="185" t="s">
        <v>14</v>
      </c>
      <c r="H34" s="187" t="str">
        <f>H11</f>
        <v>Dritter Gruppe A</v>
      </c>
      <c r="I34" s="188">
        <f>IF(Spielplan!I89="","",Spielplan!I89)</f>
        <v>2</v>
      </c>
      <c r="J34" s="189" t="s">
        <v>15</v>
      </c>
      <c r="K34" s="188">
        <f>IF(Spielplan!K89="","",Spielplan!K89)</f>
        <v>0</v>
      </c>
    </row>
    <row r="35" spans="1:11" ht="14.25" customHeight="1" hidden="1">
      <c r="A35" s="197">
        <f>A30+'[1]Vorgaben'!D3+'[1]Vorgaben'!D5</f>
        <v>0.013888888888888888</v>
      </c>
      <c r="B35" s="198">
        <v>21</v>
      </c>
      <c r="C35" s="199" t="s">
        <v>69</v>
      </c>
      <c r="D35" s="286" t="s">
        <v>13</v>
      </c>
      <c r="E35" s="286"/>
      <c r="F35" s="178" t="str">
        <f>A4</f>
        <v>Zweiter Gruppe D</v>
      </c>
      <c r="G35" s="173" t="s">
        <v>14</v>
      </c>
      <c r="H35" s="200">
        <f>B6</f>
        <v>0</v>
      </c>
      <c r="I35" s="194"/>
      <c r="J35" s="173" t="s">
        <v>15</v>
      </c>
      <c r="K35" s="196"/>
    </row>
    <row r="36" spans="1:11" ht="14.25" customHeight="1" hidden="1">
      <c r="A36" s="197">
        <f>A35</f>
        <v>0.013888888888888888</v>
      </c>
      <c r="B36" s="198">
        <v>22</v>
      </c>
      <c r="C36" s="199" t="s">
        <v>70</v>
      </c>
      <c r="D36" s="287" t="s">
        <v>16</v>
      </c>
      <c r="E36" s="287"/>
      <c r="F36" s="178" t="str">
        <f>A10</f>
        <v>Zweiter Gruppe C</v>
      </c>
      <c r="G36" s="201" t="s">
        <v>14</v>
      </c>
      <c r="H36" s="200">
        <f>B12</f>
        <v>0</v>
      </c>
      <c r="I36" s="194"/>
      <c r="J36" s="173" t="s">
        <v>15</v>
      </c>
      <c r="K36" s="196"/>
    </row>
    <row r="37" spans="1:11" ht="14.25" customHeight="1" hidden="1">
      <c r="A37" s="197">
        <f>A36+'[1]Vorgaben'!D3+'[1]Vorgaben'!D5</f>
        <v>0.027777777777777776</v>
      </c>
      <c r="B37" s="198">
        <v>23</v>
      </c>
      <c r="C37" s="199" t="s">
        <v>69</v>
      </c>
      <c r="D37" s="286" t="s">
        <v>17</v>
      </c>
      <c r="E37" s="286"/>
      <c r="F37" s="178" t="str">
        <f>H4</f>
        <v>Zweiter Gruppe A</v>
      </c>
      <c r="G37" s="173" t="s">
        <v>14</v>
      </c>
      <c r="H37" s="200">
        <f>H6</f>
        <v>0</v>
      </c>
      <c r="I37" s="194"/>
      <c r="J37" s="173" t="s">
        <v>15</v>
      </c>
      <c r="K37" s="196"/>
    </row>
    <row r="38" spans="1:11" ht="14.25" customHeight="1" hidden="1">
      <c r="A38" s="197">
        <f>A37</f>
        <v>0.027777777777777776</v>
      </c>
      <c r="B38" s="198">
        <v>24</v>
      </c>
      <c r="C38" s="199" t="s">
        <v>70</v>
      </c>
      <c r="D38" s="286" t="s">
        <v>18</v>
      </c>
      <c r="E38" s="286"/>
      <c r="F38" s="178" t="str">
        <f>H10</f>
        <v>Zweiter Gruppe B</v>
      </c>
      <c r="G38" s="173" t="s">
        <v>14</v>
      </c>
      <c r="H38" s="200">
        <f>H12</f>
        <v>0</v>
      </c>
      <c r="I38" s="194"/>
      <c r="J38" s="173" t="s">
        <v>15</v>
      </c>
      <c r="K38" s="196"/>
    </row>
    <row r="39" spans="1:11" ht="13.5" hidden="1">
      <c r="A39" s="197"/>
      <c r="B39" s="198"/>
      <c r="C39" s="199"/>
      <c r="E39" s="201"/>
      <c r="F39" s="178"/>
      <c r="G39" s="201"/>
      <c r="H39" s="200"/>
      <c r="I39" s="194"/>
      <c r="K39" s="196"/>
    </row>
    <row r="40" spans="1:10" ht="19.5" customHeight="1">
      <c r="A40" s="274" t="s">
        <v>71</v>
      </c>
      <c r="B40" s="274"/>
      <c r="C40" s="202"/>
      <c r="D40" s="57"/>
      <c r="E40" s="57"/>
      <c r="F40" s="308"/>
      <c r="G40" s="308"/>
      <c r="H40" s="308"/>
      <c r="I40" s="173"/>
      <c r="J40" s="203"/>
    </row>
    <row r="41" spans="1:11" s="204" customFormat="1" ht="15" customHeight="1" thickBot="1">
      <c r="A41" s="204" t="s">
        <v>8</v>
      </c>
      <c r="B41" s="205"/>
      <c r="C41" s="283" t="s">
        <v>72</v>
      </c>
      <c r="D41" s="283"/>
      <c r="E41" s="283"/>
      <c r="F41" s="284" t="s">
        <v>64</v>
      </c>
      <c r="G41" s="284"/>
      <c r="H41" s="284"/>
      <c r="I41" s="206" t="s">
        <v>73</v>
      </c>
      <c r="J41" s="207"/>
      <c r="K41" s="207"/>
    </row>
    <row r="42" spans="1:11" ht="18" customHeight="1" thickBot="1">
      <c r="A42" s="183"/>
      <c r="B42" s="184"/>
      <c r="C42" s="273" t="s">
        <v>74</v>
      </c>
      <c r="D42" s="273"/>
      <c r="E42" s="273"/>
      <c r="F42" s="208" t="str">
        <f>IF(Rechnen2!V3&lt;3,"",'Gruppen-Tabellen2'!B5)</f>
        <v>Dritter Gruppe C</v>
      </c>
      <c r="G42" s="185" t="s">
        <v>15</v>
      </c>
      <c r="H42" s="209" t="str">
        <f>IF(Rechnen2!W3&lt;3,"",'Gruppen-Tabellen2'!B11)</f>
        <v>Dritter Gruppe D</v>
      </c>
      <c r="I42" s="188">
        <f>IF(Spielplan!I97="","",Spielplan!I97)</f>
        <v>4</v>
      </c>
      <c r="J42" s="189" t="s">
        <v>15</v>
      </c>
      <c r="K42" s="188">
        <f>IF(Spielplan!K97="","",Spielplan!K97)</f>
        <v>5</v>
      </c>
    </row>
    <row r="43" spans="1:11" ht="14.25">
      <c r="A43" s="197"/>
      <c r="B43" s="210"/>
      <c r="C43" s="202"/>
      <c r="D43" s="57"/>
      <c r="E43" s="57"/>
      <c r="F43" s="59" t="s">
        <v>75</v>
      </c>
      <c r="G43" s="59"/>
      <c r="H43" s="59" t="s">
        <v>76</v>
      </c>
      <c r="I43" s="271"/>
      <c r="J43" s="271"/>
      <c r="K43" s="271"/>
    </row>
    <row r="44" spans="1:8" ht="12" customHeight="1" thickBot="1">
      <c r="A44" s="197"/>
      <c r="B44" s="198"/>
      <c r="C44" s="202"/>
      <c r="D44" s="57"/>
      <c r="E44" s="57"/>
      <c r="G44" s="178"/>
      <c r="H44" s="178"/>
    </row>
    <row r="45" spans="1:11" ht="18" customHeight="1" thickBot="1">
      <c r="A45" s="183"/>
      <c r="B45" s="184"/>
      <c r="C45" s="273" t="s">
        <v>77</v>
      </c>
      <c r="D45" s="273"/>
      <c r="E45" s="273"/>
      <c r="F45" s="208" t="str">
        <f>IF(Rechnen2!X3&lt;3,"",'Gruppen-Tabellen2'!B17)</f>
        <v>Dritter Gruppe B</v>
      </c>
      <c r="G45" s="185" t="s">
        <v>15</v>
      </c>
      <c r="H45" s="209" t="str">
        <f>IF(Rechnen2!Y3&lt;3,"",'Gruppen-Tabellen2'!B23)</f>
        <v>Dritter Gruppe A</v>
      </c>
      <c r="I45" s="188">
        <f>IF(Spielplan!I100="","",Spielplan!I100)</f>
        <v>4</v>
      </c>
      <c r="J45" s="189" t="s">
        <v>15</v>
      </c>
      <c r="K45" s="188">
        <f>IF(Spielplan!K100="","",Spielplan!K100)</f>
        <v>0</v>
      </c>
    </row>
    <row r="46" spans="1:11" ht="14.25">
      <c r="A46" s="197"/>
      <c r="B46" s="210"/>
      <c r="C46" s="202"/>
      <c r="D46" s="57"/>
      <c r="E46" s="57"/>
      <c r="F46" s="59" t="s">
        <v>78</v>
      </c>
      <c r="G46" s="59"/>
      <c r="H46" s="59" t="s">
        <v>79</v>
      </c>
      <c r="I46" s="271"/>
      <c r="J46" s="271"/>
      <c r="K46" s="271"/>
    </row>
    <row r="47" spans="1:8" ht="12" customHeight="1" thickBot="1">
      <c r="A47" s="197"/>
      <c r="B47" s="198"/>
      <c r="C47" s="202"/>
      <c r="D47" s="57"/>
      <c r="E47" s="57"/>
      <c r="G47" s="178"/>
      <c r="H47" s="178"/>
    </row>
    <row r="48" spans="1:11" ht="18" customHeight="1" thickBot="1">
      <c r="A48" s="183"/>
      <c r="B48" s="184"/>
      <c r="C48" s="273" t="s">
        <v>80</v>
      </c>
      <c r="D48" s="273"/>
      <c r="E48" s="273"/>
      <c r="F48" s="208" t="str">
        <f>IF(Rechnen2!V3&lt;3,"",'Gruppen-Tabellen2'!B4)</f>
        <v>Zweiter Gruppe D</v>
      </c>
      <c r="G48" s="185" t="s">
        <v>15</v>
      </c>
      <c r="H48" s="209" t="str">
        <f>IF(Rechnen2!W3&lt;3,"",'Gruppen-Tabellen2'!B10)</f>
        <v>Zweiter Gruppe C</v>
      </c>
      <c r="I48" s="188">
        <f>IF(Spielplan!I103="","",Spielplan!I103)</f>
        <v>4</v>
      </c>
      <c r="J48" s="189" t="s">
        <v>15</v>
      </c>
      <c r="K48" s="188">
        <f>IF(Spielplan!K103="","",Spielplan!K103)</f>
        <v>3</v>
      </c>
    </row>
    <row r="49" spans="1:11" ht="14.25">
      <c r="A49" s="197"/>
      <c r="B49" s="210"/>
      <c r="C49" s="202"/>
      <c r="D49" s="57"/>
      <c r="E49" s="57"/>
      <c r="F49" s="59" t="s">
        <v>81</v>
      </c>
      <c r="G49" s="59"/>
      <c r="H49" s="59" t="s">
        <v>82</v>
      </c>
      <c r="I49" s="271"/>
      <c r="J49" s="271"/>
      <c r="K49" s="271"/>
    </row>
    <row r="50" spans="1:8" ht="12" customHeight="1" thickBot="1">
      <c r="A50" s="197"/>
      <c r="B50" s="198"/>
      <c r="C50" s="202"/>
      <c r="D50" s="57"/>
      <c r="E50" s="57"/>
      <c r="G50" s="178"/>
      <c r="H50" s="178"/>
    </row>
    <row r="51" spans="1:11" ht="18" customHeight="1" thickBot="1">
      <c r="A51" s="183"/>
      <c r="B51" s="184"/>
      <c r="C51" s="273" t="s">
        <v>83</v>
      </c>
      <c r="D51" s="273"/>
      <c r="E51" s="273"/>
      <c r="F51" s="208" t="str">
        <f>IF(Rechnen2!X3&lt;3,"",'Gruppen-Tabellen2'!B16)</f>
        <v>Zweiter Gruppe A</v>
      </c>
      <c r="G51" s="185" t="s">
        <v>15</v>
      </c>
      <c r="H51" s="209" t="str">
        <f>IF(Rechnen2!Y3&lt;3,"",'Gruppen-Tabellen2'!B22)</f>
        <v>Zweiter Gruppe B</v>
      </c>
      <c r="I51" s="188">
        <f>IF(Spielplan!I106="","",Spielplan!I106)</f>
        <v>1</v>
      </c>
      <c r="J51" s="189" t="s">
        <v>15</v>
      </c>
      <c r="K51" s="188">
        <f>IF(Spielplan!K106="","",Spielplan!K106)</f>
        <v>0</v>
      </c>
    </row>
    <row r="52" spans="1:11" ht="14.25">
      <c r="A52" s="197"/>
      <c r="B52" s="210"/>
      <c r="C52" s="202"/>
      <c r="D52" s="57"/>
      <c r="E52" s="57"/>
      <c r="F52" s="59" t="s">
        <v>84</v>
      </c>
      <c r="G52" s="59"/>
      <c r="H52" s="59" t="s">
        <v>85</v>
      </c>
      <c r="I52" s="271"/>
      <c r="J52" s="271"/>
      <c r="K52" s="271"/>
    </row>
    <row r="53" spans="1:10" ht="31.5" customHeight="1" thickBot="1">
      <c r="A53" s="197"/>
      <c r="B53" s="198"/>
      <c r="C53" s="202"/>
      <c r="D53" s="57"/>
      <c r="E53" s="211"/>
      <c r="F53" s="275" t="s">
        <v>86</v>
      </c>
      <c r="G53" s="275"/>
      <c r="H53" s="275"/>
      <c r="I53" s="212"/>
      <c r="J53" s="203"/>
    </row>
    <row r="54" spans="1:11" ht="18" customHeight="1" thickBot="1">
      <c r="A54" s="183"/>
      <c r="B54" s="184"/>
      <c r="C54" s="273" t="s">
        <v>87</v>
      </c>
      <c r="D54" s="273"/>
      <c r="E54" s="273"/>
      <c r="F54" s="208" t="str">
        <f>IF(Rechnen2!V3&lt;3,"",'Gruppen-Tabellen2'!B3)</f>
        <v>Erster Gruppe A</v>
      </c>
      <c r="G54" s="185" t="s">
        <v>15</v>
      </c>
      <c r="H54" s="209" t="str">
        <f>IF(Rechnen2!W3&lt;3,"",'Gruppen-Tabellen2'!B9)</f>
        <v>Erster Gruppe B</v>
      </c>
      <c r="I54" s="188">
        <f>IF(Spielplan!I109="","",Spielplan!I109)</f>
        <v>1</v>
      </c>
      <c r="J54" s="189" t="s">
        <v>15</v>
      </c>
      <c r="K54" s="188">
        <f>IF(Spielplan!K109="","",Spielplan!K109)</f>
        <v>2</v>
      </c>
    </row>
    <row r="55" spans="1:11" ht="14.25">
      <c r="A55" s="197"/>
      <c r="B55" s="210"/>
      <c r="C55" s="202"/>
      <c r="D55" s="57"/>
      <c r="E55" s="57"/>
      <c r="F55" s="59" t="s">
        <v>165</v>
      </c>
      <c r="G55" s="59"/>
      <c r="H55" s="59" t="s">
        <v>166</v>
      </c>
      <c r="I55" s="271"/>
      <c r="J55" s="271"/>
      <c r="K55" s="271"/>
    </row>
    <row r="56" spans="1:8" ht="15" thickBot="1">
      <c r="A56" s="197"/>
      <c r="B56" s="198"/>
      <c r="C56" s="202"/>
      <c r="D56" s="57"/>
      <c r="E56" s="57"/>
      <c r="G56" s="173"/>
      <c r="H56" s="178"/>
    </row>
    <row r="57" spans="1:11" ht="18" customHeight="1" thickBot="1">
      <c r="A57" s="183"/>
      <c r="B57" s="184"/>
      <c r="C57" s="273" t="s">
        <v>88</v>
      </c>
      <c r="D57" s="273"/>
      <c r="E57" s="273"/>
      <c r="F57" s="208" t="str">
        <f>IF(Rechnen2!X3&lt;3,"",'Gruppen-Tabellen2'!B15)</f>
        <v>Erster Gruppe C</v>
      </c>
      <c r="G57" s="185" t="s">
        <v>15</v>
      </c>
      <c r="H57" s="209" t="str">
        <f>IF(Rechnen2!Y3&lt;3,"",'Gruppen-Tabellen2'!B21)</f>
        <v>Erster Gruppe D</v>
      </c>
      <c r="I57" s="188">
        <f>IF(Spielplan!I112="","",Spielplan!I112)</f>
        <v>3</v>
      </c>
      <c r="J57" s="189" t="s">
        <v>15</v>
      </c>
      <c r="K57" s="188">
        <f>IF(Spielplan!K112="","",Spielplan!K112)</f>
        <v>2</v>
      </c>
    </row>
    <row r="58" spans="1:11" ht="14.25">
      <c r="A58" s="197"/>
      <c r="B58" s="198"/>
      <c r="C58" s="202"/>
      <c r="D58" s="57"/>
      <c r="E58" s="213"/>
      <c r="F58" s="59" t="s">
        <v>89</v>
      </c>
      <c r="G58" s="59"/>
      <c r="H58" s="59" t="s">
        <v>90</v>
      </c>
      <c r="I58" s="271"/>
      <c r="J58" s="271"/>
      <c r="K58" s="271"/>
    </row>
    <row r="59" spans="1:8" ht="13.5">
      <c r="A59" s="197"/>
      <c r="B59" s="198"/>
      <c r="C59" s="202"/>
      <c r="D59" s="57"/>
      <c r="E59" s="57"/>
      <c r="G59" s="178"/>
      <c r="H59" s="178"/>
    </row>
    <row r="60" spans="1:10" ht="24" customHeight="1" thickBot="1">
      <c r="A60" s="274"/>
      <c r="B60" s="274"/>
      <c r="C60" s="202"/>
      <c r="D60" s="57"/>
      <c r="E60" s="57"/>
      <c r="F60" s="278" t="s">
        <v>91</v>
      </c>
      <c r="G60" s="278"/>
      <c r="H60" s="278"/>
      <c r="I60" s="173"/>
      <c r="J60" s="203"/>
    </row>
    <row r="61" spans="1:11" ht="18" customHeight="1" thickBot="1">
      <c r="A61" s="183"/>
      <c r="B61" s="184"/>
      <c r="C61" s="273"/>
      <c r="D61" s="273"/>
      <c r="E61" s="273"/>
      <c r="F61" s="186" t="str">
        <f>IF(OR(I42="",K42=""),"",IF(I42&lt;K42,F42,IF(I42&gt;=K42,H42)))</f>
        <v>Dritter Gruppe C</v>
      </c>
      <c r="G61" s="185" t="s">
        <v>15</v>
      </c>
      <c r="H61" s="187" t="str">
        <f>IF(OR(I45="",K45=""),"",IF(I45&lt;K45,F45,IF(I45&gt;=K45,H45)))</f>
        <v>Dritter Gruppe A</v>
      </c>
      <c r="I61" s="188">
        <v>1</v>
      </c>
      <c r="J61" s="189" t="s">
        <v>15</v>
      </c>
      <c r="K61" s="190">
        <v>3</v>
      </c>
    </row>
    <row r="62" spans="1:11" ht="13.5">
      <c r="A62" s="197"/>
      <c r="B62" s="210"/>
      <c r="C62" s="202"/>
      <c r="D62" s="57"/>
      <c r="E62" s="57"/>
      <c r="F62" s="214" t="s">
        <v>92</v>
      </c>
      <c r="G62" s="59"/>
      <c r="H62" s="214" t="s">
        <v>93</v>
      </c>
      <c r="I62" s="271"/>
      <c r="J62" s="271"/>
      <c r="K62" s="271"/>
    </row>
    <row r="63" spans="1:10" ht="24" customHeight="1" thickBot="1">
      <c r="A63" s="274"/>
      <c r="B63" s="274"/>
      <c r="C63" s="202"/>
      <c r="D63" s="57"/>
      <c r="E63" s="57"/>
      <c r="F63" s="279" t="s">
        <v>94</v>
      </c>
      <c r="G63" s="279"/>
      <c r="H63" s="279"/>
      <c r="I63" s="173"/>
      <c r="J63" s="203"/>
    </row>
    <row r="64" spans="1:11" ht="18" customHeight="1" thickBot="1">
      <c r="A64" s="183"/>
      <c r="B64" s="184"/>
      <c r="C64" s="273"/>
      <c r="D64" s="273"/>
      <c r="E64" s="273"/>
      <c r="F64" s="186" t="str">
        <f>IF(OR(I42="",K42=""),"",IF(I42&gt;K42,F42,IF(I42&lt;=K42,H42)))</f>
        <v>Dritter Gruppe D</v>
      </c>
      <c r="G64" s="185" t="s">
        <v>15</v>
      </c>
      <c r="H64" s="187" t="str">
        <f>IF(OR(I45="",K45=""),"",IF(I45&gt;K45,F45,IF(I45&lt;=K45,H45)))</f>
        <v>Dritter Gruppe B</v>
      </c>
      <c r="I64" s="188">
        <v>2</v>
      </c>
      <c r="J64" s="189" t="s">
        <v>15</v>
      </c>
      <c r="K64" s="190">
        <v>4</v>
      </c>
    </row>
    <row r="65" spans="1:11" ht="13.5">
      <c r="A65" s="197"/>
      <c r="B65" s="210"/>
      <c r="C65" s="202"/>
      <c r="D65" s="57"/>
      <c r="E65" s="57"/>
      <c r="F65" s="214" t="s">
        <v>95</v>
      </c>
      <c r="G65" s="59"/>
      <c r="H65" s="214" t="s">
        <v>96</v>
      </c>
      <c r="I65" s="271"/>
      <c r="J65" s="271"/>
      <c r="K65" s="271"/>
    </row>
    <row r="66" spans="1:10" ht="24" customHeight="1" thickBot="1">
      <c r="A66" s="274"/>
      <c r="B66" s="274"/>
      <c r="C66" s="202"/>
      <c r="D66" s="57"/>
      <c r="E66" s="57"/>
      <c r="F66" s="279" t="s">
        <v>97</v>
      </c>
      <c r="G66" s="279"/>
      <c r="H66" s="279"/>
      <c r="I66" s="173"/>
      <c r="J66" s="203"/>
    </row>
    <row r="67" spans="1:11" ht="18" customHeight="1" thickBot="1">
      <c r="A67" s="183"/>
      <c r="B67" s="184"/>
      <c r="C67" s="273"/>
      <c r="D67" s="273"/>
      <c r="E67" s="273"/>
      <c r="F67" s="186" t="str">
        <f>IF(OR(I48="",K48=""),"",IF(I48&lt;K48,F48,IF(I48&gt;=K48,H48)))</f>
        <v>Zweiter Gruppe C</v>
      </c>
      <c r="G67" s="185" t="s">
        <v>15</v>
      </c>
      <c r="H67" s="187" t="str">
        <f>IF(OR(I51="",K51=""),"",IF(I51&lt;K51,F51,IF(I51&gt;=K51,H51)))</f>
        <v>Zweiter Gruppe B</v>
      </c>
      <c r="I67" s="188">
        <v>3</v>
      </c>
      <c r="J67" s="189" t="s">
        <v>15</v>
      </c>
      <c r="K67" s="190">
        <v>2</v>
      </c>
    </row>
    <row r="68" spans="1:11" ht="13.5">
      <c r="A68" s="197"/>
      <c r="B68" s="210"/>
      <c r="C68" s="202"/>
      <c r="D68" s="57"/>
      <c r="E68" s="57"/>
      <c r="F68" s="214" t="s">
        <v>98</v>
      </c>
      <c r="G68" s="59"/>
      <c r="H68" s="214" t="s">
        <v>99</v>
      </c>
      <c r="I68" s="271"/>
      <c r="J68" s="271"/>
      <c r="K68" s="271"/>
    </row>
    <row r="69" spans="1:10" ht="24" customHeight="1" thickBot="1">
      <c r="A69" s="274"/>
      <c r="B69" s="274"/>
      <c r="C69" s="202"/>
      <c r="D69" s="57"/>
      <c r="E69" s="57"/>
      <c r="F69" s="279" t="s">
        <v>100</v>
      </c>
      <c r="G69" s="279"/>
      <c r="H69" s="279"/>
      <c r="I69" s="173"/>
      <c r="J69" s="203"/>
    </row>
    <row r="70" spans="1:11" ht="18" customHeight="1" thickBot="1">
      <c r="A70" s="183"/>
      <c r="B70" s="184"/>
      <c r="C70" s="273"/>
      <c r="D70" s="273"/>
      <c r="E70" s="273"/>
      <c r="F70" s="186" t="str">
        <f>IF(OR(I48="",K48=""),"",IF(I48&gt;K48,F48,IF(I48&lt;=K48,H48)))</f>
        <v>Zweiter Gruppe D</v>
      </c>
      <c r="G70" s="185" t="s">
        <v>15</v>
      </c>
      <c r="H70" s="187" t="str">
        <f>IF(OR(I51="",K51=""),"",IF(I51&gt;K51,F51,IF(I51&lt;=K51,H51)))</f>
        <v>Zweiter Gruppe A</v>
      </c>
      <c r="I70" s="188">
        <v>2</v>
      </c>
      <c r="J70" s="189" t="s">
        <v>15</v>
      </c>
      <c r="K70" s="190">
        <v>0</v>
      </c>
    </row>
    <row r="71" spans="1:11" ht="13.5">
      <c r="A71" s="197"/>
      <c r="B71" s="210"/>
      <c r="C71" s="202"/>
      <c r="D71" s="57"/>
      <c r="E71" s="57"/>
      <c r="F71" s="214" t="s">
        <v>101</v>
      </c>
      <c r="G71" s="59"/>
      <c r="H71" s="214" t="s">
        <v>102</v>
      </c>
      <c r="I71" s="271"/>
      <c r="J71" s="271"/>
      <c r="K71" s="271"/>
    </row>
    <row r="72" spans="1:8" ht="13.5">
      <c r="A72" s="197"/>
      <c r="B72" s="198"/>
      <c r="C72" s="202"/>
      <c r="D72" s="57"/>
      <c r="E72" s="57"/>
      <c r="G72" s="178"/>
      <c r="H72" s="178"/>
    </row>
    <row r="73" spans="1:10" ht="19.5" customHeight="1" thickBot="1">
      <c r="A73" s="215"/>
      <c r="B73" s="198"/>
      <c r="C73" s="202"/>
      <c r="D73" s="57"/>
      <c r="E73" s="57"/>
      <c r="F73" s="308" t="s">
        <v>103</v>
      </c>
      <c r="G73" s="308"/>
      <c r="H73" s="308"/>
      <c r="I73" s="173"/>
      <c r="J73" s="203"/>
    </row>
    <row r="74" spans="1:11" ht="18" customHeight="1" thickBot="1">
      <c r="A74" s="183"/>
      <c r="B74" s="184"/>
      <c r="C74" s="273"/>
      <c r="D74" s="273"/>
      <c r="E74" s="273"/>
      <c r="F74" s="186" t="str">
        <f>IF(OR(I54="",K54=""),"",IF(I54&lt;K54,F54,IF(I54&gt;=K54,H54)))</f>
        <v>Erster Gruppe A</v>
      </c>
      <c r="G74" s="185" t="s">
        <v>15</v>
      </c>
      <c r="H74" s="187" t="str">
        <f>IF(OR(I57="",K57=""),"",IF(I57&lt;K57,F57,IF(I57&gt;=K57,H57)))</f>
        <v>Erster Gruppe D</v>
      </c>
      <c r="I74" s="188">
        <v>1</v>
      </c>
      <c r="J74" s="189" t="s">
        <v>15</v>
      </c>
      <c r="K74" s="190">
        <v>0</v>
      </c>
    </row>
    <row r="75" spans="1:11" ht="13.5">
      <c r="A75" s="197"/>
      <c r="B75" s="210"/>
      <c r="C75" s="202"/>
      <c r="D75" s="57"/>
      <c r="E75" s="57"/>
      <c r="F75" s="214" t="s">
        <v>104</v>
      </c>
      <c r="G75" s="59"/>
      <c r="H75" s="214" t="s">
        <v>105</v>
      </c>
      <c r="I75" s="271"/>
      <c r="J75" s="271"/>
      <c r="K75" s="271"/>
    </row>
    <row r="76" spans="1:8" ht="13.5">
      <c r="A76" s="197"/>
      <c r="B76" s="198"/>
      <c r="C76" s="202"/>
      <c r="D76" s="57"/>
      <c r="E76" s="57"/>
      <c r="G76" s="178"/>
      <c r="H76" s="178"/>
    </row>
    <row r="77" spans="1:10" ht="22.5" customHeight="1" thickBot="1">
      <c r="A77" s="197"/>
      <c r="B77" s="198"/>
      <c r="C77" s="202"/>
      <c r="D77" s="57"/>
      <c r="E77" s="213"/>
      <c r="F77" s="308" t="s">
        <v>29</v>
      </c>
      <c r="G77" s="308"/>
      <c r="H77" s="308"/>
      <c r="I77" s="203"/>
      <c r="J77" s="203"/>
    </row>
    <row r="78" spans="1:11" ht="18" customHeight="1" thickBot="1">
      <c r="A78" s="183"/>
      <c r="B78" s="184"/>
      <c r="C78" s="273"/>
      <c r="D78" s="273"/>
      <c r="E78" s="273"/>
      <c r="F78" s="186" t="str">
        <f>IF(OR(I54="",K54=""),"",IF(I54&gt;K54,F54,IF(I54&lt;=K54,H54)))</f>
        <v>Erster Gruppe B</v>
      </c>
      <c r="G78" s="185" t="s">
        <v>15</v>
      </c>
      <c r="H78" s="187" t="str">
        <f>IF(OR(I57="",K57=""),"",IF(I57&gt;K57,F57,IF(I57&lt;=K57,H57)))</f>
        <v>Erster Gruppe C</v>
      </c>
      <c r="I78" s="188">
        <v>4</v>
      </c>
      <c r="J78" s="189" t="s">
        <v>15</v>
      </c>
      <c r="K78" s="190">
        <v>0</v>
      </c>
    </row>
    <row r="79" spans="1:11" ht="13.5">
      <c r="A79" s="197"/>
      <c r="B79" s="210"/>
      <c r="C79" s="202"/>
      <c r="D79" s="57"/>
      <c r="E79" s="57"/>
      <c r="F79" s="214" t="s">
        <v>106</v>
      </c>
      <c r="G79" s="59"/>
      <c r="H79" s="214" t="s">
        <v>107</v>
      </c>
      <c r="I79" s="271"/>
      <c r="J79" s="271"/>
      <c r="K79" s="271"/>
    </row>
    <row r="80" spans="1:10" ht="12.75">
      <c r="A80" s="216"/>
      <c r="C80" s="176"/>
      <c r="F80" s="176"/>
      <c r="H80" s="176"/>
      <c r="J80" s="176"/>
    </row>
    <row r="83" spans="1:11" ht="17.25">
      <c r="A83" s="217" t="s">
        <v>108</v>
      </c>
      <c r="B83" s="218"/>
      <c r="C83" s="219"/>
      <c r="D83" s="220"/>
      <c r="E83" s="221"/>
      <c r="F83" s="222"/>
      <c r="G83" s="220"/>
      <c r="H83" s="220"/>
      <c r="I83" s="220"/>
      <c r="J83" s="220"/>
      <c r="K83" s="220"/>
    </row>
    <row r="84" spans="1:11" ht="13.5" thickBot="1">
      <c r="A84" s="223"/>
      <c r="B84" s="224"/>
      <c r="C84" s="224"/>
      <c r="D84" s="221"/>
      <c r="E84" s="221"/>
      <c r="F84" s="221"/>
      <c r="G84" s="221"/>
      <c r="H84" s="221"/>
      <c r="I84" s="221"/>
      <c r="J84" s="221"/>
      <c r="K84" s="221"/>
    </row>
    <row r="85" spans="1:10" ht="18" thickBot="1">
      <c r="A85" s="225"/>
      <c r="B85" s="226" t="s">
        <v>109</v>
      </c>
      <c r="C85" s="268" t="str">
        <f>IF(OR(I78="",K78=""),"",IF(I78&gt;K78,F78,IF(I78&lt;=K78,H78)))</f>
        <v>Erster Gruppe B</v>
      </c>
      <c r="D85" s="269"/>
      <c r="E85" s="269"/>
      <c r="F85" s="269"/>
      <c r="G85" s="269"/>
      <c r="H85" s="269"/>
      <c r="I85" s="269"/>
      <c r="J85" s="270"/>
    </row>
    <row r="86" spans="1:10" ht="18" thickBot="1">
      <c r="A86" s="225"/>
      <c r="B86" s="226" t="s">
        <v>110</v>
      </c>
      <c r="C86" s="268" t="str">
        <f>IF(OR(I78="",K78=""),"",IF(I78&lt;K78,F78,IF(I78&gt;=K78,H78)))</f>
        <v>Erster Gruppe C</v>
      </c>
      <c r="D86" s="269">
        <f>IF(OR(M81="",O81=""),"",IF(M81&lt;O81,G81,IF(M81&gt;=O81,I81)))</f>
      </c>
      <c r="E86" s="269"/>
      <c r="F86" s="269" t="s">
        <v>111</v>
      </c>
      <c r="G86" s="269"/>
      <c r="H86" s="269"/>
      <c r="I86" s="269"/>
      <c r="J86" s="270"/>
    </row>
    <row r="87" spans="1:10" ht="18" thickBot="1">
      <c r="A87" s="225"/>
      <c r="B87" s="226" t="s">
        <v>112</v>
      </c>
      <c r="C87" s="268" t="str">
        <f>IF(OR(I74="",K74=""),"",IF(I74&gt;K74,F74,IF(I74&lt;=K74,H74)))</f>
        <v>Erster Gruppe A</v>
      </c>
      <c r="D87" s="269"/>
      <c r="E87" s="269"/>
      <c r="F87" s="269"/>
      <c r="G87" s="269"/>
      <c r="H87" s="269"/>
      <c r="I87" s="269"/>
      <c r="J87" s="270"/>
    </row>
    <row r="88" spans="1:10" ht="18" thickBot="1">
      <c r="A88" s="225"/>
      <c r="B88" s="226" t="s">
        <v>113</v>
      </c>
      <c r="C88" s="268" t="str">
        <f>IF(OR(I74="",K74=""),"",IF(I74&lt;K74,F74,IF(I74&gt;=K74,H74)))</f>
        <v>Erster Gruppe D</v>
      </c>
      <c r="D88" s="269">
        <f>IF(OR(M83="",O83=""),"",IF(M83&lt;O83,G83,IF(M83&gt;=O83,I83)))</f>
      </c>
      <c r="E88" s="269"/>
      <c r="F88" s="269" t="s">
        <v>111</v>
      </c>
      <c r="G88" s="269"/>
      <c r="H88" s="269"/>
      <c r="I88" s="269"/>
      <c r="J88" s="270"/>
    </row>
    <row r="89" spans="1:10" ht="18" thickBot="1">
      <c r="A89" s="225"/>
      <c r="B89" s="226" t="s">
        <v>114</v>
      </c>
      <c r="C89" s="268" t="str">
        <f>IF(OR(I70="",K70=""),"",IF(I70&gt;K70,F70,IF(I70&lt;=K70,H70)))</f>
        <v>Zweiter Gruppe D</v>
      </c>
      <c r="D89" s="269"/>
      <c r="E89" s="269"/>
      <c r="F89" s="269"/>
      <c r="G89" s="269"/>
      <c r="H89" s="269"/>
      <c r="I89" s="269"/>
      <c r="J89" s="270"/>
    </row>
    <row r="90" spans="1:10" ht="18" thickBot="1">
      <c r="A90" s="225"/>
      <c r="B90" s="226" t="s">
        <v>115</v>
      </c>
      <c r="C90" s="268" t="str">
        <f>IF(OR(I70="",K70=""),"",IF(I70&lt;K70,F70,IF(I70&gt;=K70,H70)))</f>
        <v>Zweiter Gruppe A</v>
      </c>
      <c r="D90" s="269">
        <f>IF(OR(M85="",O85=""),"",IF(M85&lt;O85,F85,IF(M85&gt;=O85,H85)))</f>
      </c>
      <c r="E90" s="269"/>
      <c r="F90" s="269" t="s">
        <v>111</v>
      </c>
      <c r="G90" s="269"/>
      <c r="H90" s="269"/>
      <c r="I90" s="269"/>
      <c r="J90" s="270"/>
    </row>
    <row r="91" spans="1:10" ht="18" thickBot="1">
      <c r="A91" s="225"/>
      <c r="B91" s="226" t="s">
        <v>116</v>
      </c>
      <c r="C91" s="268" t="str">
        <f>IF(OR(I67="",K67=""),"",IF(I67&gt;K67,F67,IF(I67&lt;=K67,H67)))</f>
        <v>Zweiter Gruppe C</v>
      </c>
      <c r="D91" s="269"/>
      <c r="E91" s="269"/>
      <c r="F91" s="269"/>
      <c r="G91" s="269"/>
      <c r="H91" s="269"/>
      <c r="I91" s="269"/>
      <c r="J91" s="270"/>
    </row>
    <row r="92" spans="1:10" ht="18" thickBot="1">
      <c r="A92" s="225"/>
      <c r="B92" s="226" t="s">
        <v>117</v>
      </c>
      <c r="C92" s="268" t="str">
        <f>IF(OR(I67="",K67=""),"",IF(I67&lt;K67,F67,IF(I67&gt;=K67,H67)))</f>
        <v>Zweiter Gruppe B</v>
      </c>
      <c r="D92" s="269">
        <f>IF(OR(M87="",O87=""),"",IF(M87&lt;O87,F87,IF(M87&gt;=O87,H87)))</f>
      </c>
      <c r="E92" s="269"/>
      <c r="F92" s="269" t="s">
        <v>111</v>
      </c>
      <c r="G92" s="269"/>
      <c r="H92" s="269"/>
      <c r="I92" s="269"/>
      <c r="J92" s="270"/>
    </row>
    <row r="93" spans="1:10" ht="18" thickBot="1">
      <c r="A93" s="225"/>
      <c r="B93" s="226" t="s">
        <v>118</v>
      </c>
      <c r="C93" s="268" t="str">
        <f>IF(OR(I64="",K64=""),"",IF(I64&gt;K64,F64,IF(I64&lt;=K64,H64)))</f>
        <v>Dritter Gruppe B</v>
      </c>
      <c r="D93" s="269"/>
      <c r="E93" s="269"/>
      <c r="F93" s="269"/>
      <c r="G93" s="269"/>
      <c r="H93" s="269"/>
      <c r="I93" s="269"/>
      <c r="J93" s="270"/>
    </row>
    <row r="94" spans="1:10" ht="18" thickBot="1">
      <c r="A94" s="225"/>
      <c r="B94" s="226" t="s">
        <v>119</v>
      </c>
      <c r="C94" s="268" t="str">
        <f>IF(OR(I64="",K64=""),"",IF(I64&lt;K64,F64,IF(I64&gt;=K64,H64)))</f>
        <v>Dritter Gruppe D</v>
      </c>
      <c r="D94" s="269">
        <f>IF(OR(M89="",O89=""),"",IF(M89&lt;O89,F89,IF(M89&gt;=O89,H89)))</f>
      </c>
      <c r="E94" s="269"/>
      <c r="F94" s="269" t="s">
        <v>111</v>
      </c>
      <c r="G94" s="269"/>
      <c r="H94" s="269"/>
      <c r="I94" s="269"/>
      <c r="J94" s="270"/>
    </row>
    <row r="95" spans="1:10" ht="18" thickBot="1">
      <c r="A95" s="225"/>
      <c r="B95" s="226" t="s">
        <v>120</v>
      </c>
      <c r="C95" s="268" t="str">
        <f>IF(OR(I61="",K61=""),"",IF(I61&gt;K61,F61,IF(I61&lt;=K61,H61)))</f>
        <v>Dritter Gruppe A</v>
      </c>
      <c r="D95" s="269"/>
      <c r="E95" s="269"/>
      <c r="F95" s="269"/>
      <c r="G95" s="269"/>
      <c r="H95" s="269"/>
      <c r="I95" s="269"/>
      <c r="J95" s="270"/>
    </row>
    <row r="96" spans="1:10" ht="18" thickBot="1">
      <c r="A96" s="225"/>
      <c r="B96" s="226" t="s">
        <v>121</v>
      </c>
      <c r="C96" s="268" t="str">
        <f>IF(OR(I61="",K61=""),"",IF(I61&lt;K61,F61,IF(I61&gt;=K61,H61)))</f>
        <v>Dritter Gruppe C</v>
      </c>
      <c r="D96" s="269">
        <f>IF(OR(M91="",O91=""),"",IF(M91&lt;O91,F91,IF(M91&gt;=O91,H91)))</f>
      </c>
      <c r="E96" s="269"/>
      <c r="F96" s="269" t="s">
        <v>111</v>
      </c>
      <c r="G96" s="269"/>
      <c r="H96" s="269"/>
      <c r="I96" s="269"/>
      <c r="J96" s="270"/>
    </row>
  </sheetData>
  <sheetProtection password="E760" sheet="1" objects="1" scenarios="1"/>
  <mergeCells count="86">
    <mergeCell ref="C1:H1"/>
    <mergeCell ref="A2:B2"/>
    <mergeCell ref="A3:B3"/>
    <mergeCell ref="A4:B4"/>
    <mergeCell ref="A5:B5"/>
    <mergeCell ref="A8:B8"/>
    <mergeCell ref="H3:I3"/>
    <mergeCell ref="H4:I4"/>
    <mergeCell ref="H5:I5"/>
    <mergeCell ref="A9:B9"/>
    <mergeCell ref="A10:B10"/>
    <mergeCell ref="A11:B11"/>
    <mergeCell ref="A13:B13"/>
    <mergeCell ref="C13:F13"/>
    <mergeCell ref="C14:E14"/>
    <mergeCell ref="F14:H14"/>
    <mergeCell ref="H9:I9"/>
    <mergeCell ref="H10:I10"/>
    <mergeCell ref="H11:I11"/>
    <mergeCell ref="C15:E15"/>
    <mergeCell ref="C17:E17"/>
    <mergeCell ref="C16:E16"/>
    <mergeCell ref="C18:E18"/>
    <mergeCell ref="C27:E27"/>
    <mergeCell ref="C29:E29"/>
    <mergeCell ref="C28:E28"/>
    <mergeCell ref="C30:E30"/>
    <mergeCell ref="C31:E31"/>
    <mergeCell ref="C33:E33"/>
    <mergeCell ref="C32:E32"/>
    <mergeCell ref="C34:E34"/>
    <mergeCell ref="D35:E35"/>
    <mergeCell ref="D36:E36"/>
    <mergeCell ref="D37:E37"/>
    <mergeCell ref="D38:E38"/>
    <mergeCell ref="A40:B40"/>
    <mergeCell ref="F40:H40"/>
    <mergeCell ref="C41:E41"/>
    <mergeCell ref="F41:H41"/>
    <mergeCell ref="C42:E42"/>
    <mergeCell ref="I43:K43"/>
    <mergeCell ref="C45:E45"/>
    <mergeCell ref="I46:K46"/>
    <mergeCell ref="C48:E48"/>
    <mergeCell ref="I49:K49"/>
    <mergeCell ref="C51:E51"/>
    <mergeCell ref="I52:K52"/>
    <mergeCell ref="F53:H53"/>
    <mergeCell ref="C54:E54"/>
    <mergeCell ref="I55:K55"/>
    <mergeCell ref="C57:E57"/>
    <mergeCell ref="I58:K58"/>
    <mergeCell ref="A60:B60"/>
    <mergeCell ref="F60:H60"/>
    <mergeCell ref="C61:E61"/>
    <mergeCell ref="I62:K62"/>
    <mergeCell ref="A63:B63"/>
    <mergeCell ref="F63:H63"/>
    <mergeCell ref="C64:E64"/>
    <mergeCell ref="I65:K65"/>
    <mergeCell ref="A66:B66"/>
    <mergeCell ref="F66:H66"/>
    <mergeCell ref="C67:E67"/>
    <mergeCell ref="I68:K68"/>
    <mergeCell ref="A69:B69"/>
    <mergeCell ref="F69:H69"/>
    <mergeCell ref="C70:E70"/>
    <mergeCell ref="I71:K71"/>
    <mergeCell ref="F73:H73"/>
    <mergeCell ref="C74:E74"/>
    <mergeCell ref="I75:K75"/>
    <mergeCell ref="F77:H77"/>
    <mergeCell ref="C78:E78"/>
    <mergeCell ref="I79:K79"/>
    <mergeCell ref="C85:J85"/>
    <mergeCell ref="C86:J86"/>
    <mergeCell ref="C93:J93"/>
    <mergeCell ref="C94:J94"/>
    <mergeCell ref="C95:J95"/>
    <mergeCell ref="C96:J96"/>
    <mergeCell ref="C87:J87"/>
    <mergeCell ref="C88:J88"/>
    <mergeCell ref="C89:J89"/>
    <mergeCell ref="C90:J90"/>
    <mergeCell ref="C91:J91"/>
    <mergeCell ref="C92:J92"/>
  </mergeCells>
  <printOptions/>
  <pageMargins left="0.46" right="0.2362204724409449" top="0.59" bottom="0.4724409448818898" header="0.31496062992125984" footer="0.1968503937007874"/>
  <pageSetup horizontalDpi="300" verticalDpi="300" orientation="portrait" paperSize="9" scale="98" r:id="rId3"/>
  <headerFooter alignWithMargins="0">
    <oddFooter>&amp;C&amp;8Seite &amp;P von &amp;N</oddFooter>
  </headerFooter>
  <rowBreaks count="1" manualBreakCount="1">
    <brk id="58" max="255" man="1"/>
  </rowBreaks>
  <legacyDrawing r:id="rId2"/>
</worksheet>
</file>

<file path=xl/worksheets/sheet4.xml><?xml version="1.0" encoding="utf-8"?>
<worksheet xmlns="http://schemas.openxmlformats.org/spreadsheetml/2006/main" xmlns:r="http://schemas.openxmlformats.org/officeDocument/2006/relationships">
  <sheetPr codeName="Tabelle3"/>
  <dimension ref="A1:AV123"/>
  <sheetViews>
    <sheetView zoomScale="99" zoomScaleNormal="99" zoomScalePageLayoutView="0" workbookViewId="0" topLeftCell="A5">
      <selection activeCell="K16" sqref="K16"/>
    </sheetView>
  </sheetViews>
  <sheetFormatPr defaultColWidth="11.421875" defaultRowHeight="12.75"/>
  <cols>
    <col min="1" max="1" width="5.57421875" style="42" customWidth="1"/>
    <col min="2" max="2" width="16.8515625" style="56" customWidth="1"/>
    <col min="3" max="3" width="4.7109375" style="53" customWidth="1"/>
    <col min="4" max="4" width="4.7109375" style="42" customWidth="1"/>
    <col min="5" max="5" width="3.8515625" style="42" customWidth="1"/>
    <col min="6" max="6" width="22.421875" style="42" customWidth="1"/>
    <col min="7" max="7" width="2.57421875" style="39" customWidth="1"/>
    <col min="8" max="8" width="22.421875" style="42" customWidth="1"/>
    <col min="9" max="9" width="4.7109375" style="39" customWidth="1"/>
    <col min="10" max="10" width="4.421875" style="42" customWidth="1"/>
    <col min="11" max="11" width="3.8515625" style="39" customWidth="1"/>
    <col min="12" max="16384" width="11.421875" style="39" customWidth="1"/>
  </cols>
  <sheetData>
    <row r="1" spans="1:11" s="40" customFormat="1" ht="12.75">
      <c r="A1" s="294" t="s">
        <v>0</v>
      </c>
      <c r="B1" s="295"/>
      <c r="C1" s="105" t="s">
        <v>1</v>
      </c>
      <c r="D1" s="110" t="s">
        <v>2</v>
      </c>
      <c r="E1" s="111"/>
      <c r="F1" s="39"/>
      <c r="H1" s="41" t="s">
        <v>3</v>
      </c>
      <c r="I1" s="36" t="s">
        <v>1</v>
      </c>
      <c r="J1" s="37" t="s">
        <v>2</v>
      </c>
      <c r="K1" s="38"/>
    </row>
    <row r="2" spans="1:11" ht="12.75">
      <c r="A2" s="296" t="str">
        <f>Vorgaben!A2</f>
        <v>M01</v>
      </c>
      <c r="B2" s="297"/>
      <c r="C2" s="44"/>
      <c r="D2" s="45"/>
      <c r="E2" s="106"/>
      <c r="F2" s="39"/>
      <c r="H2" s="43" t="str">
        <f>Vorgaben!B2</f>
        <v>M11</v>
      </c>
      <c r="I2" s="45"/>
      <c r="J2" s="46"/>
      <c r="K2" s="46"/>
    </row>
    <row r="3" spans="1:11" ht="12.75">
      <c r="A3" s="296" t="str">
        <f>Vorgaben!A3</f>
        <v>M02</v>
      </c>
      <c r="B3" s="297"/>
      <c r="C3" s="44"/>
      <c r="D3" s="45"/>
      <c r="E3" s="106"/>
      <c r="F3" s="39"/>
      <c r="H3" s="43" t="str">
        <f>Vorgaben!B3</f>
        <v>M12</v>
      </c>
      <c r="I3" s="45"/>
      <c r="J3" s="46"/>
      <c r="K3" s="46"/>
    </row>
    <row r="4" spans="1:11" ht="12.75">
      <c r="A4" s="296" t="str">
        <f>Vorgaben!A4</f>
        <v>M03</v>
      </c>
      <c r="B4" s="297"/>
      <c r="C4" s="44"/>
      <c r="D4" s="45"/>
      <c r="E4" s="106"/>
      <c r="F4" s="39"/>
      <c r="H4" s="43" t="str">
        <f>Vorgaben!B4</f>
        <v>M13</v>
      </c>
      <c r="I4" s="45"/>
      <c r="J4" s="46"/>
      <c r="K4" s="46"/>
    </row>
    <row r="5" spans="1:11" ht="12.75">
      <c r="A5" s="296" t="str">
        <f>Vorgaben!A5</f>
        <v>M04</v>
      </c>
      <c r="B5" s="297"/>
      <c r="C5" s="44"/>
      <c r="D5" s="45"/>
      <c r="E5" s="106"/>
      <c r="F5" s="39"/>
      <c r="H5" s="43" t="str">
        <f>Vorgaben!B5</f>
        <v>M14</v>
      </c>
      <c r="I5" s="45"/>
      <c r="J5" s="46"/>
      <c r="K5" s="46"/>
    </row>
    <row r="6" spans="1:11" ht="13.5" thickBot="1">
      <c r="A6" s="306" t="str">
        <f>Vorgaben!A6</f>
        <v>M05</v>
      </c>
      <c r="B6" s="307"/>
      <c r="C6" s="107"/>
      <c r="D6" s="108"/>
      <c r="E6" s="109"/>
      <c r="F6" s="39"/>
      <c r="H6" s="43" t="str">
        <f>Vorgaben!B6</f>
        <v>M15</v>
      </c>
      <c r="I6" s="45"/>
      <c r="J6" s="46"/>
      <c r="K6" s="46"/>
    </row>
    <row r="7" ht="13.5" thickBot="1"/>
    <row r="8" spans="1:11" ht="12.75">
      <c r="A8" s="294" t="s">
        <v>6</v>
      </c>
      <c r="B8" s="295"/>
      <c r="C8" s="105" t="s">
        <v>1</v>
      </c>
      <c r="D8" s="110" t="s">
        <v>2</v>
      </c>
      <c r="E8" s="111"/>
      <c r="H8" s="41" t="s">
        <v>7</v>
      </c>
      <c r="I8" s="36" t="s">
        <v>1</v>
      </c>
      <c r="J8" s="37" t="s">
        <v>2</v>
      </c>
      <c r="K8" s="38"/>
    </row>
    <row r="9" spans="1:11" ht="12.75">
      <c r="A9" s="296" t="str">
        <f>Vorgaben!A9</f>
        <v>M06</v>
      </c>
      <c r="B9" s="297"/>
      <c r="C9" s="44"/>
      <c r="D9" s="45"/>
      <c r="E9" s="106"/>
      <c r="H9" s="43" t="str">
        <f>Vorgaben!B9</f>
        <v>M16</v>
      </c>
      <c r="I9" s="45"/>
      <c r="J9" s="47"/>
      <c r="K9" s="47"/>
    </row>
    <row r="10" spans="1:11" ht="12.75">
      <c r="A10" s="296" t="str">
        <f>Vorgaben!A10</f>
        <v>M07</v>
      </c>
      <c r="B10" s="297"/>
      <c r="C10" s="44"/>
      <c r="D10" s="45"/>
      <c r="E10" s="106"/>
      <c r="H10" s="43" t="str">
        <f>Vorgaben!B10</f>
        <v>M17</v>
      </c>
      <c r="I10" s="45"/>
      <c r="J10" s="47"/>
      <c r="K10" s="47"/>
    </row>
    <row r="11" spans="1:11" ht="12.75">
      <c r="A11" s="296" t="str">
        <f>Vorgaben!A11</f>
        <v>M08</v>
      </c>
      <c r="B11" s="297"/>
      <c r="C11" s="44"/>
      <c r="D11" s="45"/>
      <c r="E11" s="106"/>
      <c r="H11" s="43" t="str">
        <f>Vorgaben!B11</f>
        <v>M18</v>
      </c>
      <c r="I11" s="45"/>
      <c r="J11" s="47"/>
      <c r="K11" s="47"/>
    </row>
    <row r="12" spans="1:11" ht="12.75">
      <c r="A12" s="296" t="str">
        <f>Vorgaben!A12</f>
        <v>M09</v>
      </c>
      <c r="B12" s="297"/>
      <c r="C12" s="44"/>
      <c r="D12" s="45"/>
      <c r="E12" s="106"/>
      <c r="H12" s="43" t="str">
        <f>Vorgaben!B12</f>
        <v>M19</v>
      </c>
      <c r="I12" s="45"/>
      <c r="J12" s="47"/>
      <c r="K12" s="47"/>
    </row>
    <row r="13" spans="1:11" ht="13.5" thickBot="1">
      <c r="A13" s="306" t="str">
        <f>Vorgaben!A13</f>
        <v>M10</v>
      </c>
      <c r="B13" s="307"/>
      <c r="C13" s="107"/>
      <c r="D13" s="108"/>
      <c r="E13" s="109"/>
      <c r="H13" s="43" t="str">
        <f>Vorgaben!B13</f>
        <v>M20</v>
      </c>
      <c r="I13" s="45"/>
      <c r="J13" s="47"/>
      <c r="K13" s="47"/>
    </row>
    <row r="15" spans="1:11" s="48" customFormat="1" ht="18" thickBot="1">
      <c r="A15" s="48" t="s">
        <v>8</v>
      </c>
      <c r="B15" s="48" t="s">
        <v>9</v>
      </c>
      <c r="C15" s="112"/>
      <c r="D15" s="49" t="s">
        <v>10</v>
      </c>
      <c r="E15" s="49"/>
      <c r="F15" s="50" t="s">
        <v>11</v>
      </c>
      <c r="G15" s="50"/>
      <c r="H15" s="50"/>
      <c r="I15" s="51" t="s">
        <v>12</v>
      </c>
      <c r="J15" s="52"/>
      <c r="K15" s="52"/>
    </row>
    <row r="16" spans="1:11" ht="12.75">
      <c r="A16" s="117">
        <f>Vorgaben!D8</f>
        <v>0.4166666666666667</v>
      </c>
      <c r="B16" s="118">
        <v>1</v>
      </c>
      <c r="C16" s="119"/>
      <c r="D16" s="120" t="s">
        <v>13</v>
      </c>
      <c r="E16" s="121"/>
      <c r="F16" s="122" t="str">
        <f>A2</f>
        <v>M01</v>
      </c>
      <c r="G16" s="121" t="s">
        <v>14</v>
      </c>
      <c r="H16" s="123" t="str">
        <f>A3</f>
        <v>M02</v>
      </c>
      <c r="I16" s="154">
        <f>IF(Spielplan!I16="","",Spielplan!I16)</f>
      </c>
      <c r="J16" s="121" t="s">
        <v>15</v>
      </c>
      <c r="K16" s="124">
        <f>IF(Spielplan!K16="","",Spielplan!K16)</f>
      </c>
    </row>
    <row r="17" spans="1:11" ht="12.75">
      <c r="A17" s="133">
        <f>A16+Vorgaben!$D$3+Vorgaben!$D$5</f>
        <v>0.4291666666666667</v>
      </c>
      <c r="B17" s="134">
        <v>2</v>
      </c>
      <c r="C17" s="135"/>
      <c r="D17" s="136" t="s">
        <v>16</v>
      </c>
      <c r="E17" s="137"/>
      <c r="F17" s="138" t="str">
        <f>A9</f>
        <v>M06</v>
      </c>
      <c r="G17" s="137" t="s">
        <v>14</v>
      </c>
      <c r="H17" s="139" t="str">
        <f>A10</f>
        <v>M07</v>
      </c>
      <c r="I17" s="153">
        <f>IF(Spielplan!I17="","",Spielplan!I17)</f>
      </c>
      <c r="J17" s="137" t="s">
        <v>15</v>
      </c>
      <c r="K17" s="140">
        <f>IF(Spielplan!K17="","",Spielplan!K17)</f>
      </c>
    </row>
    <row r="18" spans="1:11" ht="12.75">
      <c r="A18" s="125">
        <f>A17+Vorgaben!$D$3+Vorgaben!$D$5</f>
        <v>0.4416666666666667</v>
      </c>
      <c r="B18" s="126">
        <v>5</v>
      </c>
      <c r="C18" s="127"/>
      <c r="D18" s="128" t="s">
        <v>13</v>
      </c>
      <c r="E18" s="129"/>
      <c r="F18" s="130" t="str">
        <f>A4</f>
        <v>M03</v>
      </c>
      <c r="G18" s="129" t="s">
        <v>14</v>
      </c>
      <c r="H18" s="131" t="str">
        <f>A5</f>
        <v>M04</v>
      </c>
      <c r="I18" s="153">
        <f>IF(Spielplan!I18="","",Spielplan!I18)</f>
      </c>
      <c r="J18" s="137" t="s">
        <v>15</v>
      </c>
      <c r="K18" s="140">
        <f>IF(Spielplan!K18="","",Spielplan!K18)</f>
      </c>
    </row>
    <row r="19" spans="1:11" ht="12.75">
      <c r="A19" s="133">
        <f>A18+Vorgaben!$D$3+Vorgaben!$D$5</f>
        <v>0.4541666666666667</v>
      </c>
      <c r="B19" s="134">
        <v>6</v>
      </c>
      <c r="C19" s="135"/>
      <c r="D19" s="136" t="s">
        <v>16</v>
      </c>
      <c r="E19" s="137"/>
      <c r="F19" s="138" t="str">
        <f>A11</f>
        <v>M08</v>
      </c>
      <c r="G19" s="137" t="s">
        <v>14</v>
      </c>
      <c r="H19" s="139" t="str">
        <f>A12</f>
        <v>M09</v>
      </c>
      <c r="I19" s="153">
        <f>IF(Spielplan!I19="","",Spielplan!I19)</f>
      </c>
      <c r="J19" s="137" t="s">
        <v>15</v>
      </c>
      <c r="K19" s="140">
        <f>IF(Spielplan!K19="","",Spielplan!K19)</f>
      </c>
    </row>
    <row r="20" spans="1:11" ht="12.75">
      <c r="A20" s="125">
        <f>A19+Vorgaben!$D$3+Vorgaben!$D$5</f>
        <v>0.46666666666666673</v>
      </c>
      <c r="B20" s="126">
        <v>9</v>
      </c>
      <c r="C20" s="127"/>
      <c r="D20" s="128" t="s">
        <v>13</v>
      </c>
      <c r="E20" s="129"/>
      <c r="F20" s="130" t="str">
        <f>A6</f>
        <v>M05</v>
      </c>
      <c r="G20" s="129" t="s">
        <v>14</v>
      </c>
      <c r="H20" s="131" t="str">
        <f>A2</f>
        <v>M01</v>
      </c>
      <c r="I20" s="153">
        <f>IF(Spielplan!I20="","",Spielplan!I20)</f>
      </c>
      <c r="J20" s="137" t="s">
        <v>15</v>
      </c>
      <c r="K20" s="140">
        <f>IF(Spielplan!K20="","",Spielplan!K20)</f>
      </c>
    </row>
    <row r="21" spans="1:11" ht="12.75">
      <c r="A21" s="133">
        <f>A20+Vorgaben!$D$3+Vorgaben!$D$5</f>
        <v>0.47916666666666674</v>
      </c>
      <c r="B21" s="134">
        <v>10</v>
      </c>
      <c r="C21" s="135"/>
      <c r="D21" s="136" t="s">
        <v>16</v>
      </c>
      <c r="E21" s="137"/>
      <c r="F21" s="138" t="str">
        <f>A13</f>
        <v>M10</v>
      </c>
      <c r="G21" s="137" t="s">
        <v>14</v>
      </c>
      <c r="H21" s="139" t="str">
        <f>A9</f>
        <v>M06</v>
      </c>
      <c r="I21" s="153">
        <f>IF(Spielplan!I21="","",Spielplan!I21)</f>
      </c>
      <c r="J21" s="137" t="s">
        <v>15</v>
      </c>
      <c r="K21" s="140">
        <f>IF(Spielplan!K21="","",Spielplan!K21)</f>
      </c>
    </row>
    <row r="22" spans="1:11" ht="12.75">
      <c r="A22" s="125">
        <f>A21+Vorgaben!$D$3+Vorgaben!$D$5</f>
        <v>0.49166666666666675</v>
      </c>
      <c r="B22" s="126">
        <v>13</v>
      </c>
      <c r="C22" s="127"/>
      <c r="D22" s="128" t="s">
        <v>13</v>
      </c>
      <c r="E22" s="129"/>
      <c r="F22" s="130" t="str">
        <f>A4</f>
        <v>M03</v>
      </c>
      <c r="G22" s="129" t="s">
        <v>14</v>
      </c>
      <c r="H22" s="131" t="str">
        <f>A3</f>
        <v>M02</v>
      </c>
      <c r="I22" s="153">
        <f>IF(Spielplan!I22="","",Spielplan!I22)</f>
      </c>
      <c r="J22" s="137" t="s">
        <v>15</v>
      </c>
      <c r="K22" s="140">
        <f>IF(Spielplan!K22="","",Spielplan!K22)</f>
      </c>
    </row>
    <row r="23" spans="1:11" ht="12.75">
      <c r="A23" s="133">
        <f>A22+Vorgaben!$D$3+Vorgaben!$D$5</f>
        <v>0.5041666666666668</v>
      </c>
      <c r="B23" s="134">
        <v>14</v>
      </c>
      <c r="C23" s="135"/>
      <c r="D23" s="136" t="s">
        <v>16</v>
      </c>
      <c r="E23" s="137"/>
      <c r="F23" s="138" t="str">
        <f>A11</f>
        <v>M08</v>
      </c>
      <c r="G23" s="137" t="s">
        <v>14</v>
      </c>
      <c r="H23" s="139" t="str">
        <f>A10</f>
        <v>M07</v>
      </c>
      <c r="I23" s="153">
        <f>IF(Spielplan!I23="","",Spielplan!I23)</f>
      </c>
      <c r="J23" s="137" t="s">
        <v>15</v>
      </c>
      <c r="K23" s="140">
        <f>IF(Spielplan!K23="","",Spielplan!K23)</f>
      </c>
    </row>
    <row r="24" spans="1:11" ht="12.75">
      <c r="A24" s="125">
        <f>A23+Vorgaben!$D$3+Vorgaben!$D$5</f>
        <v>0.5166666666666667</v>
      </c>
      <c r="B24" s="126">
        <v>17</v>
      </c>
      <c r="C24" s="127"/>
      <c r="D24" s="128" t="s">
        <v>13</v>
      </c>
      <c r="E24" s="129"/>
      <c r="F24" s="130" t="str">
        <f>A5</f>
        <v>M04</v>
      </c>
      <c r="G24" s="129" t="s">
        <v>14</v>
      </c>
      <c r="H24" s="131" t="str">
        <f>A6</f>
        <v>M05</v>
      </c>
      <c r="I24" s="153">
        <f>IF(Spielplan!I24="","",Spielplan!I24)</f>
      </c>
      <c r="J24" s="137" t="s">
        <v>15</v>
      </c>
      <c r="K24" s="140">
        <f>IF(Spielplan!K24="","",Spielplan!K24)</f>
      </c>
    </row>
    <row r="25" spans="1:11" ht="12.75">
      <c r="A25" s="133">
        <f>A24+Vorgaben!$D$3+Vorgaben!$D$5</f>
        <v>0.5291666666666667</v>
      </c>
      <c r="B25" s="134">
        <v>18</v>
      </c>
      <c r="C25" s="135"/>
      <c r="D25" s="136" t="s">
        <v>16</v>
      </c>
      <c r="E25" s="137"/>
      <c r="F25" s="138" t="str">
        <f>A12</f>
        <v>M09</v>
      </c>
      <c r="G25" s="137" t="s">
        <v>14</v>
      </c>
      <c r="H25" s="139" t="str">
        <f>A13</f>
        <v>M10</v>
      </c>
      <c r="I25" s="153">
        <f>IF(Spielplan!I25="","",Spielplan!I25)</f>
      </c>
      <c r="J25" s="137" t="s">
        <v>15</v>
      </c>
      <c r="K25" s="140">
        <f>IF(Spielplan!K25="","",Spielplan!K25)</f>
      </c>
    </row>
    <row r="26" spans="1:11" ht="12.75">
      <c r="A26" s="125">
        <f>A25+Vorgaben!$D$3+Vorgaben!$D$5</f>
        <v>0.5416666666666666</v>
      </c>
      <c r="B26" s="126">
        <v>21</v>
      </c>
      <c r="C26" s="127"/>
      <c r="D26" s="128" t="s">
        <v>13</v>
      </c>
      <c r="E26" s="129"/>
      <c r="F26" s="130" t="str">
        <f>A2</f>
        <v>M01</v>
      </c>
      <c r="G26" s="129" t="s">
        <v>14</v>
      </c>
      <c r="H26" s="131" t="str">
        <f>A4</f>
        <v>M03</v>
      </c>
      <c r="I26" s="153">
        <f>IF(Spielplan!I26="","",Spielplan!I26)</f>
      </c>
      <c r="J26" s="137" t="s">
        <v>15</v>
      </c>
      <c r="K26" s="140">
        <f>IF(Spielplan!K26="","",Spielplan!K26)</f>
      </c>
    </row>
    <row r="27" spans="1:11" ht="12.75">
      <c r="A27" s="133">
        <f>A26+Vorgaben!$D$3+Vorgaben!$D$5</f>
        <v>0.5541666666666666</v>
      </c>
      <c r="B27" s="134">
        <v>22</v>
      </c>
      <c r="C27" s="135"/>
      <c r="D27" s="136" t="s">
        <v>16</v>
      </c>
      <c r="E27" s="137"/>
      <c r="F27" s="138" t="str">
        <f>A9</f>
        <v>M06</v>
      </c>
      <c r="G27" s="137" t="s">
        <v>14</v>
      </c>
      <c r="H27" s="139" t="str">
        <f>A11</f>
        <v>M08</v>
      </c>
      <c r="I27" s="153">
        <f>IF(Spielplan!I27="","",Spielplan!I27)</f>
      </c>
      <c r="J27" s="137" t="s">
        <v>15</v>
      </c>
      <c r="K27" s="140">
        <f>IF(Spielplan!K27="","",Spielplan!K27)</f>
      </c>
    </row>
    <row r="28" spans="1:11" ht="12.75">
      <c r="A28" s="125">
        <f>A27+Vorgaben!$D$3+Vorgaben!$D$5</f>
        <v>0.5666666666666665</v>
      </c>
      <c r="B28" s="126">
        <v>25</v>
      </c>
      <c r="C28" s="127"/>
      <c r="D28" s="128" t="s">
        <v>13</v>
      </c>
      <c r="E28" s="129"/>
      <c r="F28" s="130" t="str">
        <f>A3</f>
        <v>M02</v>
      </c>
      <c r="G28" s="129" t="s">
        <v>14</v>
      </c>
      <c r="H28" s="131" t="str">
        <f>A5</f>
        <v>M04</v>
      </c>
      <c r="I28" s="153">
        <f>IF(Spielplan!I28="","",Spielplan!I28)</f>
      </c>
      <c r="J28" s="137" t="s">
        <v>15</v>
      </c>
      <c r="K28" s="140">
        <f>IF(Spielplan!K28="","",Spielplan!K28)</f>
      </c>
    </row>
    <row r="29" spans="1:11" ht="12.75">
      <c r="A29" s="133">
        <f>A28+Vorgaben!$D$3+Vorgaben!$D$5</f>
        <v>0.5791666666666665</v>
      </c>
      <c r="B29" s="134">
        <v>26</v>
      </c>
      <c r="C29" s="135"/>
      <c r="D29" s="136" t="s">
        <v>16</v>
      </c>
      <c r="E29" s="137"/>
      <c r="F29" s="138" t="str">
        <f>A10</f>
        <v>M07</v>
      </c>
      <c r="G29" s="137" t="s">
        <v>14</v>
      </c>
      <c r="H29" s="139" t="str">
        <f>A12</f>
        <v>M09</v>
      </c>
      <c r="I29" s="153">
        <f>IF(Spielplan!I29="","",Spielplan!I29)</f>
      </c>
      <c r="J29" s="137" t="s">
        <v>15</v>
      </c>
      <c r="K29" s="140">
        <f>IF(Spielplan!K29="","",Spielplan!K29)</f>
      </c>
    </row>
    <row r="30" spans="1:11" ht="12.75">
      <c r="A30" s="125">
        <f>A29+Vorgaben!$D$3+Vorgaben!$D$5</f>
        <v>0.5916666666666665</v>
      </c>
      <c r="B30" s="126">
        <v>29</v>
      </c>
      <c r="C30" s="127"/>
      <c r="D30" s="128" t="s">
        <v>13</v>
      </c>
      <c r="E30" s="129"/>
      <c r="F30" s="130" t="str">
        <f>A6</f>
        <v>M05</v>
      </c>
      <c r="G30" s="129" t="s">
        <v>14</v>
      </c>
      <c r="H30" s="131" t="str">
        <f>A4</f>
        <v>M03</v>
      </c>
      <c r="I30" s="153">
        <f>IF(Spielplan!I30="","",Spielplan!I30)</f>
      </c>
      <c r="J30" s="137" t="s">
        <v>15</v>
      </c>
      <c r="K30" s="140">
        <f>IF(Spielplan!K30="","",Spielplan!K30)</f>
      </c>
    </row>
    <row r="31" spans="1:11" ht="12.75">
      <c r="A31" s="133">
        <f>A30+Vorgaben!$D$3+Vorgaben!$D$5</f>
        <v>0.6041666666666664</v>
      </c>
      <c r="B31" s="134">
        <v>30</v>
      </c>
      <c r="C31" s="135"/>
      <c r="D31" s="136" t="s">
        <v>16</v>
      </c>
      <c r="E31" s="137"/>
      <c r="F31" s="138" t="str">
        <f>A13</f>
        <v>M10</v>
      </c>
      <c r="G31" s="137" t="s">
        <v>14</v>
      </c>
      <c r="H31" s="139" t="str">
        <f>A11</f>
        <v>M08</v>
      </c>
      <c r="I31" s="153">
        <f>IF(Spielplan!I31="","",Spielplan!I31)</f>
      </c>
      <c r="J31" s="137" t="s">
        <v>15</v>
      </c>
      <c r="K31" s="140">
        <f>IF(Spielplan!K31="","",Spielplan!K31)</f>
      </c>
    </row>
    <row r="32" spans="1:11" ht="12.75">
      <c r="A32" s="125">
        <f>A31+Vorgaben!$D$3+Vorgaben!$D$5</f>
        <v>0.6166666666666664</v>
      </c>
      <c r="B32" s="126">
        <v>33</v>
      </c>
      <c r="C32" s="127"/>
      <c r="D32" s="128" t="s">
        <v>13</v>
      </c>
      <c r="E32" s="129"/>
      <c r="F32" s="130" t="str">
        <f>A5</f>
        <v>M04</v>
      </c>
      <c r="G32" s="129" t="s">
        <v>14</v>
      </c>
      <c r="H32" s="131" t="str">
        <f>A2</f>
        <v>M01</v>
      </c>
      <c r="I32" s="153">
        <f>IF(Spielplan!I32="","",Spielplan!I32)</f>
      </c>
      <c r="J32" s="137" t="s">
        <v>15</v>
      </c>
      <c r="K32" s="140">
        <f>IF(Spielplan!K32="","",Spielplan!K32)</f>
      </c>
    </row>
    <row r="33" spans="1:11" ht="12.75">
      <c r="A33" s="133">
        <f>A32+Vorgaben!$D$3+Vorgaben!$D$5</f>
        <v>0.6291666666666663</v>
      </c>
      <c r="B33" s="134">
        <v>34</v>
      </c>
      <c r="C33" s="135"/>
      <c r="D33" s="136" t="s">
        <v>16</v>
      </c>
      <c r="E33" s="137"/>
      <c r="F33" s="138" t="str">
        <f>A12</f>
        <v>M09</v>
      </c>
      <c r="G33" s="137" t="s">
        <v>14</v>
      </c>
      <c r="H33" s="139" t="str">
        <f>A9</f>
        <v>M06</v>
      </c>
      <c r="I33" s="153">
        <f>IF(Spielplan!I33="","",Spielplan!I33)</f>
      </c>
      <c r="J33" s="137" t="s">
        <v>15</v>
      </c>
      <c r="K33" s="140">
        <f>IF(Spielplan!K33="","",Spielplan!K33)</f>
      </c>
    </row>
    <row r="34" spans="1:11" ht="12.75">
      <c r="A34" s="125">
        <f>A33+Vorgaben!$D$3+Vorgaben!$D$5</f>
        <v>0.6416666666666663</v>
      </c>
      <c r="B34" s="126">
        <v>37</v>
      </c>
      <c r="C34" s="127"/>
      <c r="D34" s="128" t="s">
        <v>13</v>
      </c>
      <c r="E34" s="129"/>
      <c r="F34" s="130" t="str">
        <f>A3</f>
        <v>M02</v>
      </c>
      <c r="G34" s="129" t="s">
        <v>14</v>
      </c>
      <c r="H34" s="131" t="str">
        <f>A6</f>
        <v>M05</v>
      </c>
      <c r="I34" s="153">
        <f>IF(Spielplan!I34="","",Spielplan!I34)</f>
      </c>
      <c r="J34" s="137" t="s">
        <v>15</v>
      </c>
      <c r="K34" s="140">
        <f>IF(Spielplan!K34="","",Spielplan!K34)</f>
      </c>
    </row>
    <row r="35" spans="1:11" ht="12.75">
      <c r="A35" s="133">
        <f>A34+Vorgaben!$D$3+Vorgaben!$D$5</f>
        <v>0.6541666666666662</v>
      </c>
      <c r="B35" s="134">
        <v>38</v>
      </c>
      <c r="C35" s="135"/>
      <c r="D35" s="136" t="s">
        <v>16</v>
      </c>
      <c r="E35" s="137"/>
      <c r="F35" s="138" t="str">
        <f>A10</f>
        <v>M07</v>
      </c>
      <c r="G35" s="137" t="s">
        <v>14</v>
      </c>
      <c r="H35" s="139" t="str">
        <f>A13</f>
        <v>M10</v>
      </c>
      <c r="I35" s="153">
        <f>IF(Spielplan!I35="","",Spielplan!I35)</f>
      </c>
      <c r="J35" s="137" t="s">
        <v>15</v>
      </c>
      <c r="K35" s="140">
        <f>IF(Spielplan!K35="","",Spielplan!K35)</f>
      </c>
    </row>
    <row r="36" spans="1:11" ht="12.75">
      <c r="A36" s="125">
        <f>Vorgaben!D10</f>
        <v>0.5833333333333334</v>
      </c>
      <c r="B36" s="126">
        <v>3</v>
      </c>
      <c r="C36" s="127"/>
      <c r="D36" s="128" t="s">
        <v>17</v>
      </c>
      <c r="E36" s="129"/>
      <c r="F36" s="130" t="str">
        <f>H2</f>
        <v>M11</v>
      </c>
      <c r="G36" s="129" t="s">
        <v>14</v>
      </c>
      <c r="H36" s="131" t="str">
        <f>H3</f>
        <v>M12</v>
      </c>
      <c r="I36" s="153">
        <f>IF(Spielplan!I36="","",Spielplan!I36)</f>
      </c>
      <c r="J36" s="137" t="s">
        <v>15</v>
      </c>
      <c r="K36" s="140">
        <f>IF(Spielplan!K36="","",Spielplan!K36)</f>
      </c>
    </row>
    <row r="37" spans="1:11" ht="12.75">
      <c r="A37" s="133">
        <f>A36+Vorgaben!$D$3+Vorgaben!$D$5</f>
        <v>0.5958333333333333</v>
      </c>
      <c r="B37" s="134">
        <v>4</v>
      </c>
      <c r="C37" s="135"/>
      <c r="D37" s="136" t="s">
        <v>18</v>
      </c>
      <c r="E37" s="137"/>
      <c r="F37" s="138" t="str">
        <f>H9</f>
        <v>M16</v>
      </c>
      <c r="G37" s="137" t="s">
        <v>14</v>
      </c>
      <c r="H37" s="139" t="str">
        <f>H10</f>
        <v>M17</v>
      </c>
      <c r="I37" s="153">
        <f>IF(Spielplan!I37="","",Spielplan!I37)</f>
      </c>
      <c r="J37" s="137" t="s">
        <v>15</v>
      </c>
      <c r="K37" s="140">
        <f>IF(Spielplan!K37="","",Spielplan!K37)</f>
      </c>
    </row>
    <row r="38" spans="1:11" ht="12.75">
      <c r="A38" s="125">
        <f>A37+Vorgaben!$D$3+Vorgaben!$D$5</f>
        <v>0.6083333333333333</v>
      </c>
      <c r="B38" s="126">
        <v>7</v>
      </c>
      <c r="C38" s="127"/>
      <c r="D38" s="128" t="s">
        <v>17</v>
      </c>
      <c r="E38" s="129"/>
      <c r="F38" s="130" t="str">
        <f>H4</f>
        <v>M13</v>
      </c>
      <c r="G38" s="129" t="s">
        <v>14</v>
      </c>
      <c r="H38" s="131" t="str">
        <f>H5</f>
        <v>M14</v>
      </c>
      <c r="I38" s="153">
        <f>IF(Spielplan!I38="","",Spielplan!I38)</f>
      </c>
      <c r="J38" s="137" t="s">
        <v>15</v>
      </c>
      <c r="K38" s="140">
        <f>IF(Spielplan!K38="","",Spielplan!K38)</f>
      </c>
    </row>
    <row r="39" spans="1:11" ht="12.75">
      <c r="A39" s="133">
        <f>A38+Vorgaben!$D$3+Vorgaben!$D$5</f>
        <v>0.6208333333333332</v>
      </c>
      <c r="B39" s="134">
        <v>8</v>
      </c>
      <c r="C39" s="135"/>
      <c r="D39" s="136" t="s">
        <v>18</v>
      </c>
      <c r="E39" s="137"/>
      <c r="F39" s="138" t="str">
        <f>H11</f>
        <v>M18</v>
      </c>
      <c r="G39" s="137" t="s">
        <v>14</v>
      </c>
      <c r="H39" s="139" t="str">
        <f>H12</f>
        <v>M19</v>
      </c>
      <c r="I39" s="153">
        <f>IF(Spielplan!I39="","",Spielplan!I39)</f>
      </c>
      <c r="J39" s="137" t="s">
        <v>15</v>
      </c>
      <c r="K39" s="140">
        <f>IF(Spielplan!K39="","",Spielplan!K39)</f>
      </c>
    </row>
    <row r="40" spans="1:11" ht="12.75">
      <c r="A40" s="125">
        <f>A39+Vorgaben!$D$3+Vorgaben!$D$5</f>
        <v>0.6333333333333332</v>
      </c>
      <c r="B40" s="126">
        <v>11</v>
      </c>
      <c r="C40" s="127"/>
      <c r="D40" s="128" t="s">
        <v>17</v>
      </c>
      <c r="E40" s="129"/>
      <c r="F40" s="130" t="str">
        <f>H6</f>
        <v>M15</v>
      </c>
      <c r="G40" s="129" t="s">
        <v>14</v>
      </c>
      <c r="H40" s="131" t="str">
        <f>H2</f>
        <v>M11</v>
      </c>
      <c r="I40" s="153">
        <f>IF(Spielplan!I40="","",Spielplan!I40)</f>
      </c>
      <c r="J40" s="137" t="s">
        <v>15</v>
      </c>
      <c r="K40" s="140">
        <f>IF(Spielplan!K40="","",Spielplan!K40)</f>
      </c>
    </row>
    <row r="41" spans="1:11" ht="12.75">
      <c r="A41" s="133">
        <f>A40+Vorgaben!$D$3+Vorgaben!$D$5</f>
        <v>0.6458333333333331</v>
      </c>
      <c r="B41" s="134">
        <v>12</v>
      </c>
      <c r="C41" s="135"/>
      <c r="D41" s="136" t="s">
        <v>18</v>
      </c>
      <c r="E41" s="137"/>
      <c r="F41" s="138" t="str">
        <f>H13</f>
        <v>M20</v>
      </c>
      <c r="G41" s="137" t="s">
        <v>14</v>
      </c>
      <c r="H41" s="139" t="str">
        <f>H9</f>
        <v>M16</v>
      </c>
      <c r="I41" s="153">
        <f>IF(Spielplan!I41="","",Spielplan!I41)</f>
      </c>
      <c r="J41" s="137" t="s">
        <v>15</v>
      </c>
      <c r="K41" s="140">
        <f>IF(Spielplan!K41="","",Spielplan!K41)</f>
      </c>
    </row>
    <row r="42" spans="1:11" ht="12.75">
      <c r="A42" s="125">
        <f>A41+Vorgaben!$D$3+Vorgaben!$D$5</f>
        <v>0.6583333333333331</v>
      </c>
      <c r="B42" s="126">
        <v>15</v>
      </c>
      <c r="C42" s="127"/>
      <c r="D42" s="128" t="s">
        <v>17</v>
      </c>
      <c r="E42" s="129"/>
      <c r="F42" s="130" t="str">
        <f>H4</f>
        <v>M13</v>
      </c>
      <c r="G42" s="129" t="s">
        <v>14</v>
      </c>
      <c r="H42" s="131" t="str">
        <f>H3</f>
        <v>M12</v>
      </c>
      <c r="I42" s="153">
        <f>IF(Spielplan!I42="","",Spielplan!I42)</f>
      </c>
      <c r="J42" s="137" t="s">
        <v>15</v>
      </c>
      <c r="K42" s="140">
        <f>IF(Spielplan!K42="","",Spielplan!K42)</f>
      </c>
    </row>
    <row r="43" spans="1:11" ht="12.75">
      <c r="A43" s="133">
        <f>A42+Vorgaben!$D$3+Vorgaben!$D$5</f>
        <v>0.6708333333333331</v>
      </c>
      <c r="B43" s="134">
        <v>16</v>
      </c>
      <c r="C43" s="135"/>
      <c r="D43" s="136" t="s">
        <v>18</v>
      </c>
      <c r="E43" s="137"/>
      <c r="F43" s="138" t="str">
        <f>H11</f>
        <v>M18</v>
      </c>
      <c r="G43" s="137" t="s">
        <v>14</v>
      </c>
      <c r="H43" s="139" t="str">
        <f>H10</f>
        <v>M17</v>
      </c>
      <c r="I43" s="153">
        <f>IF(Spielplan!I43="","",Spielplan!I43)</f>
      </c>
      <c r="J43" s="137" t="s">
        <v>15</v>
      </c>
      <c r="K43" s="140">
        <f>IF(Spielplan!K43="","",Spielplan!K43)</f>
      </c>
    </row>
    <row r="44" spans="1:11" ht="12.75">
      <c r="A44" s="125">
        <f>A43+Vorgaben!$D$3+Vorgaben!$D$5</f>
        <v>0.683333333333333</v>
      </c>
      <c r="B44" s="126">
        <v>19</v>
      </c>
      <c r="C44" s="127"/>
      <c r="D44" s="128" t="s">
        <v>17</v>
      </c>
      <c r="E44" s="129"/>
      <c r="F44" s="130" t="str">
        <f>H5</f>
        <v>M14</v>
      </c>
      <c r="G44" s="129" t="s">
        <v>14</v>
      </c>
      <c r="H44" s="131" t="str">
        <f>H6</f>
        <v>M15</v>
      </c>
      <c r="I44" s="153">
        <f>IF(Spielplan!I44="","",Spielplan!I44)</f>
      </c>
      <c r="J44" s="137" t="s">
        <v>15</v>
      </c>
      <c r="K44" s="140">
        <f>IF(Spielplan!K44="","",Spielplan!K44)</f>
      </c>
    </row>
    <row r="45" spans="1:11" ht="12.75">
      <c r="A45" s="133">
        <f>A44+Vorgaben!$D$3+Vorgaben!$D$5</f>
        <v>0.695833333333333</v>
      </c>
      <c r="B45" s="134">
        <v>20</v>
      </c>
      <c r="C45" s="135"/>
      <c r="D45" s="136" t="s">
        <v>18</v>
      </c>
      <c r="E45" s="137"/>
      <c r="F45" s="138" t="str">
        <f>H12</f>
        <v>M19</v>
      </c>
      <c r="G45" s="137" t="s">
        <v>14</v>
      </c>
      <c r="H45" s="139" t="str">
        <f>H13</f>
        <v>M20</v>
      </c>
      <c r="I45" s="153">
        <f>IF(Spielplan!I45="","",Spielplan!I45)</f>
      </c>
      <c r="J45" s="137" t="s">
        <v>15</v>
      </c>
      <c r="K45" s="140">
        <f>IF(Spielplan!K45="","",Spielplan!K45)</f>
      </c>
    </row>
    <row r="46" spans="1:11" ht="12.75">
      <c r="A46" s="125">
        <f>A45+Vorgaben!$D$3+Vorgaben!$D$5</f>
        <v>0.7083333333333329</v>
      </c>
      <c r="B46" s="126">
        <v>23</v>
      </c>
      <c r="C46" s="127"/>
      <c r="D46" s="128" t="s">
        <v>17</v>
      </c>
      <c r="E46" s="129"/>
      <c r="F46" s="130" t="str">
        <f>H2</f>
        <v>M11</v>
      </c>
      <c r="G46" s="129" t="s">
        <v>14</v>
      </c>
      <c r="H46" s="131" t="str">
        <f>H4</f>
        <v>M13</v>
      </c>
      <c r="I46" s="153">
        <f>IF(Spielplan!I46="","",Spielplan!I46)</f>
      </c>
      <c r="J46" s="137" t="s">
        <v>15</v>
      </c>
      <c r="K46" s="140">
        <f>IF(Spielplan!K46="","",Spielplan!K46)</f>
      </c>
    </row>
    <row r="47" spans="1:11" ht="12.75">
      <c r="A47" s="133">
        <f>A46+Vorgaben!$D$3+Vorgaben!$D$5</f>
        <v>0.7208333333333329</v>
      </c>
      <c r="B47" s="134">
        <v>24</v>
      </c>
      <c r="C47" s="135"/>
      <c r="D47" s="136" t="s">
        <v>18</v>
      </c>
      <c r="E47" s="137"/>
      <c r="F47" s="138" t="str">
        <f>H9</f>
        <v>M16</v>
      </c>
      <c r="G47" s="137" t="s">
        <v>14</v>
      </c>
      <c r="H47" s="139" t="str">
        <f>H11</f>
        <v>M18</v>
      </c>
      <c r="I47" s="153">
        <f>IF(Spielplan!I47="","",Spielplan!I47)</f>
      </c>
      <c r="J47" s="137" t="s">
        <v>15</v>
      </c>
      <c r="K47" s="140">
        <f>IF(Spielplan!K47="","",Spielplan!K47)</f>
      </c>
    </row>
    <row r="48" spans="1:11" ht="12.75">
      <c r="A48" s="125">
        <f>A47+Vorgaben!$D$3+Vorgaben!$D$5</f>
        <v>0.7333333333333328</v>
      </c>
      <c r="B48" s="126">
        <v>27</v>
      </c>
      <c r="C48" s="127"/>
      <c r="D48" s="128" t="s">
        <v>17</v>
      </c>
      <c r="E48" s="129"/>
      <c r="F48" s="130" t="str">
        <f>H3</f>
        <v>M12</v>
      </c>
      <c r="G48" s="129" t="s">
        <v>14</v>
      </c>
      <c r="H48" s="131" t="str">
        <f>H5</f>
        <v>M14</v>
      </c>
      <c r="I48" s="153">
        <f>IF(Spielplan!I48="","",Spielplan!I48)</f>
      </c>
      <c r="J48" s="137" t="s">
        <v>15</v>
      </c>
      <c r="K48" s="140">
        <f>IF(Spielplan!K48="","",Spielplan!K48)</f>
      </c>
    </row>
    <row r="49" spans="1:11" ht="12.75">
      <c r="A49" s="133">
        <f>A48+Vorgaben!$D$3+Vorgaben!$D$5</f>
        <v>0.7458333333333328</v>
      </c>
      <c r="B49" s="134">
        <v>28</v>
      </c>
      <c r="C49" s="135"/>
      <c r="D49" s="136" t="s">
        <v>18</v>
      </c>
      <c r="E49" s="137"/>
      <c r="F49" s="138" t="str">
        <f>H10</f>
        <v>M17</v>
      </c>
      <c r="G49" s="137" t="s">
        <v>14</v>
      </c>
      <c r="H49" s="139" t="str">
        <f>H12</f>
        <v>M19</v>
      </c>
      <c r="I49" s="153">
        <f>IF(Spielplan!I49="","",Spielplan!I49)</f>
      </c>
      <c r="J49" s="137" t="s">
        <v>15</v>
      </c>
      <c r="K49" s="140">
        <f>IF(Spielplan!K49="","",Spielplan!K49)</f>
      </c>
    </row>
    <row r="50" spans="1:11" ht="12.75">
      <c r="A50" s="125">
        <f>A49+Vorgaben!$D$3+Vorgaben!$D$5</f>
        <v>0.7583333333333327</v>
      </c>
      <c r="B50" s="126">
        <v>31</v>
      </c>
      <c r="C50" s="127"/>
      <c r="D50" s="128" t="s">
        <v>17</v>
      </c>
      <c r="E50" s="129"/>
      <c r="F50" s="130" t="str">
        <f>H6</f>
        <v>M15</v>
      </c>
      <c r="G50" s="129" t="s">
        <v>14</v>
      </c>
      <c r="H50" s="131" t="str">
        <f>H4</f>
        <v>M13</v>
      </c>
      <c r="I50" s="153">
        <f>IF(Spielplan!I50="","",Spielplan!I50)</f>
      </c>
      <c r="J50" s="137" t="s">
        <v>15</v>
      </c>
      <c r="K50" s="140">
        <f>IF(Spielplan!K50="","",Spielplan!K50)</f>
      </c>
    </row>
    <row r="51" spans="1:11" ht="12.75">
      <c r="A51" s="133">
        <f>A50+Vorgaben!$D$3+Vorgaben!$D$5</f>
        <v>0.7708333333333327</v>
      </c>
      <c r="B51" s="134">
        <v>32</v>
      </c>
      <c r="C51" s="135"/>
      <c r="D51" s="136" t="s">
        <v>18</v>
      </c>
      <c r="E51" s="137"/>
      <c r="F51" s="138" t="str">
        <f>H13</f>
        <v>M20</v>
      </c>
      <c r="G51" s="137" t="s">
        <v>14</v>
      </c>
      <c r="H51" s="139" t="str">
        <f>H11</f>
        <v>M18</v>
      </c>
      <c r="I51" s="153">
        <f>IF(Spielplan!I51="","",Spielplan!I51)</f>
      </c>
      <c r="J51" s="137" t="s">
        <v>15</v>
      </c>
      <c r="K51" s="140">
        <f>IF(Spielplan!K51="","",Spielplan!K51)</f>
      </c>
    </row>
    <row r="52" spans="1:11" ht="12.75">
      <c r="A52" s="125">
        <f>A51+Vorgaben!$D$3+Vorgaben!$D$5</f>
        <v>0.7833333333333327</v>
      </c>
      <c r="B52" s="126">
        <v>35</v>
      </c>
      <c r="C52" s="127"/>
      <c r="D52" s="128" t="s">
        <v>17</v>
      </c>
      <c r="E52" s="129"/>
      <c r="F52" s="130" t="str">
        <f>H5</f>
        <v>M14</v>
      </c>
      <c r="G52" s="129" t="s">
        <v>14</v>
      </c>
      <c r="H52" s="131" t="str">
        <f>H2</f>
        <v>M11</v>
      </c>
      <c r="I52" s="153">
        <f>IF(Spielplan!I52="","",Spielplan!I52)</f>
      </c>
      <c r="J52" s="137" t="s">
        <v>15</v>
      </c>
      <c r="K52" s="140">
        <f>IF(Spielplan!K52="","",Spielplan!K52)</f>
      </c>
    </row>
    <row r="53" spans="1:11" ht="12.75">
      <c r="A53" s="133">
        <f>A52+Vorgaben!$D$3+Vorgaben!$D$5</f>
        <v>0.7958333333333326</v>
      </c>
      <c r="B53" s="134">
        <v>36</v>
      </c>
      <c r="C53" s="135"/>
      <c r="D53" s="136" t="s">
        <v>18</v>
      </c>
      <c r="E53" s="137"/>
      <c r="F53" s="138" t="str">
        <f>H12</f>
        <v>M19</v>
      </c>
      <c r="G53" s="137" t="s">
        <v>14</v>
      </c>
      <c r="H53" s="139" t="str">
        <f>H9</f>
        <v>M16</v>
      </c>
      <c r="I53" s="153">
        <f>IF(Spielplan!I53="","",Spielplan!I53)</f>
      </c>
      <c r="J53" s="137" t="s">
        <v>15</v>
      </c>
      <c r="K53" s="140">
        <f>IF(Spielplan!K53="","",Spielplan!K53)</f>
      </c>
    </row>
    <row r="54" spans="1:11" ht="12.75">
      <c r="A54" s="125">
        <f>A53+Vorgaben!$D$3+Vorgaben!$D$5</f>
        <v>0.8083333333333326</v>
      </c>
      <c r="B54" s="126">
        <v>39</v>
      </c>
      <c r="C54" s="127"/>
      <c r="D54" s="128" t="s">
        <v>17</v>
      </c>
      <c r="E54" s="129"/>
      <c r="F54" s="130" t="str">
        <f>H3</f>
        <v>M12</v>
      </c>
      <c r="G54" s="129" t="s">
        <v>14</v>
      </c>
      <c r="H54" s="131" t="str">
        <f>H6</f>
        <v>M15</v>
      </c>
      <c r="I54" s="153">
        <f>IF(Spielplan!I54="","",Spielplan!I54)</f>
      </c>
      <c r="J54" s="137" t="s">
        <v>15</v>
      </c>
      <c r="K54" s="140">
        <f>IF(Spielplan!K54="","",Spielplan!K54)</f>
      </c>
    </row>
    <row r="55" spans="1:11" ht="13.5" thickBot="1">
      <c r="A55" s="141">
        <f>A54+Vorgaben!$D$3+Vorgaben!$D$5</f>
        <v>0.8208333333333325</v>
      </c>
      <c r="B55" s="142">
        <v>40</v>
      </c>
      <c r="C55" s="143"/>
      <c r="D55" s="144" t="s">
        <v>18</v>
      </c>
      <c r="E55" s="145"/>
      <c r="F55" s="146" t="str">
        <f>H10</f>
        <v>M17</v>
      </c>
      <c r="G55" s="145" t="s">
        <v>14</v>
      </c>
      <c r="H55" s="147" t="str">
        <f>H13</f>
        <v>M20</v>
      </c>
      <c r="I55" s="153">
        <f>IF(Spielplan!I55="","",Spielplan!I55)</f>
      </c>
      <c r="J55" s="137" t="s">
        <v>15</v>
      </c>
      <c r="K55" s="140">
        <f>IF(Spielplan!K55="","",Spielplan!K55)</f>
      </c>
    </row>
    <row r="56" spans="1:11" ht="55.5" customHeight="1">
      <c r="A56" s="92"/>
      <c r="B56" s="103" t="s">
        <v>9</v>
      </c>
      <c r="C56" s="278" t="s">
        <v>19</v>
      </c>
      <c r="D56" s="278"/>
      <c r="E56" s="278"/>
      <c r="F56" s="278"/>
      <c r="G56" s="278"/>
      <c r="H56" s="278"/>
      <c r="I56" s="318" t="s">
        <v>12</v>
      </c>
      <c r="J56" s="318"/>
      <c r="K56" s="318"/>
    </row>
    <row r="57" spans="1:11" ht="12.75" customHeight="1">
      <c r="A57" s="94" t="e">
        <f>A55+Vorgaben!$D$3+Vorgaben!#REF!</f>
        <v>#REF!</v>
      </c>
      <c r="B57" s="95">
        <f>B55+1</f>
        <v>41</v>
      </c>
      <c r="C57" s="96"/>
      <c r="D57" s="97"/>
      <c r="E57" s="97"/>
      <c r="F57" s="114">
        <f>IF(Rechnen1!W3=0,"",'Gruppen-Tabellen'!B4)</f>
      </c>
      <c r="G57" s="95" t="s">
        <v>15</v>
      </c>
      <c r="H57" s="115">
        <f>IF(Rechnen1!Y3=0,"",'Gruppen-Tabellen'!B17)</f>
      </c>
      <c r="I57" s="101"/>
      <c r="J57" s="95" t="s">
        <v>15</v>
      </c>
      <c r="K57" s="100"/>
    </row>
    <row r="58" spans="1:11" ht="12.75">
      <c r="A58" s="55"/>
      <c r="B58" s="58"/>
      <c r="C58" s="39"/>
      <c r="D58" s="57"/>
      <c r="E58" s="57"/>
      <c r="F58" s="57" t="s">
        <v>20</v>
      </c>
      <c r="G58" s="104"/>
      <c r="H58" s="57" t="s">
        <v>21</v>
      </c>
      <c r="I58" s="315"/>
      <c r="J58" s="316"/>
      <c r="K58" s="317"/>
    </row>
    <row r="59" spans="1:8" ht="12.75">
      <c r="A59" s="55"/>
      <c r="C59" s="39"/>
      <c r="D59" s="57"/>
      <c r="E59" s="57"/>
      <c r="G59" s="42"/>
      <c r="H59" s="53"/>
    </row>
    <row r="60" spans="1:11" ht="12.75" customHeight="1">
      <c r="A60" s="94" t="e">
        <f>A57+Vorgaben!$D$3+Vorgaben!#REF!</f>
        <v>#REF!</v>
      </c>
      <c r="B60" s="95">
        <f>B57+1</f>
        <v>42</v>
      </c>
      <c r="C60" s="96"/>
      <c r="D60" s="97"/>
      <c r="E60" s="97"/>
      <c r="F60" s="114">
        <f>IF(Rechnen1!X3=0,"",'Gruppen-Tabellen'!B10)</f>
      </c>
      <c r="G60" s="95" t="s">
        <v>15</v>
      </c>
      <c r="H60" s="115">
        <f>IF(Rechnen1!Y3=0,"",'Gruppen-Tabellen'!B18)</f>
      </c>
      <c r="I60" s="101"/>
      <c r="J60" s="95" t="s">
        <v>15</v>
      </c>
      <c r="K60" s="100"/>
    </row>
    <row r="61" spans="1:11" ht="12.75">
      <c r="A61" s="55"/>
      <c r="B61" s="58"/>
      <c r="C61" s="39"/>
      <c r="D61" s="57"/>
      <c r="E61" s="57"/>
      <c r="F61" s="57" t="s">
        <v>22</v>
      </c>
      <c r="G61" s="104"/>
      <c r="H61" s="57" t="s">
        <v>23</v>
      </c>
      <c r="I61" s="315"/>
      <c r="J61" s="316"/>
      <c r="K61" s="317"/>
    </row>
    <row r="62" spans="1:8" ht="12.75">
      <c r="A62" s="55"/>
      <c r="B62" s="61"/>
      <c r="C62" s="39"/>
      <c r="D62" s="57"/>
      <c r="E62" s="57"/>
      <c r="F62" s="59"/>
      <c r="G62" s="59"/>
      <c r="H62" s="60"/>
    </row>
    <row r="63" spans="1:11" ht="12.75" customHeight="1">
      <c r="A63" s="94" t="e">
        <f>A60+Vorgaben!$D$3+Vorgaben!#REF!</f>
        <v>#REF!</v>
      </c>
      <c r="B63" s="95">
        <f>B60+1</f>
        <v>43</v>
      </c>
      <c r="C63" s="116"/>
      <c r="D63" s="97"/>
      <c r="E63" s="97"/>
      <c r="F63" s="114">
        <f>IF(Rechnen1!W3=0,"",'Gruppen-Tabellen'!B3)</f>
      </c>
      <c r="G63" s="95" t="s">
        <v>15</v>
      </c>
      <c r="H63" s="115">
        <f>IF(Rechnen1!Z3=0,"",'Gruppen-Tabellen'!B25)</f>
      </c>
      <c r="I63" s="101"/>
      <c r="J63" s="95" t="s">
        <v>15</v>
      </c>
      <c r="K63" s="100"/>
    </row>
    <row r="64" spans="1:11" ht="12.75">
      <c r="A64" s="55"/>
      <c r="B64" s="58"/>
      <c r="C64" s="39"/>
      <c r="D64" s="57"/>
      <c r="E64" s="57"/>
      <c r="F64" s="57" t="s">
        <v>24</v>
      </c>
      <c r="G64" s="104"/>
      <c r="H64" s="57" t="s">
        <v>25</v>
      </c>
      <c r="I64" s="315"/>
      <c r="J64" s="316"/>
      <c r="K64" s="317"/>
    </row>
    <row r="65" spans="1:8" ht="12.75">
      <c r="A65" s="55"/>
      <c r="C65" s="39"/>
      <c r="D65" s="57"/>
      <c r="E65" s="57"/>
      <c r="G65" s="42"/>
      <c r="H65" s="53"/>
    </row>
    <row r="66" spans="1:11" ht="12.75" customHeight="1">
      <c r="A66" s="94" t="e">
        <f>A63+Vorgaben!$D$3+Vorgaben!#REF!</f>
        <v>#REF!</v>
      </c>
      <c r="B66" s="95">
        <f>B63+1</f>
        <v>44</v>
      </c>
      <c r="C66" s="116"/>
      <c r="D66" s="97"/>
      <c r="E66" s="97"/>
      <c r="F66" s="114">
        <f>IF(Rechnen1!Z3=0,"",'Gruppen-Tabellen'!B24)</f>
      </c>
      <c r="G66" s="95" t="s">
        <v>15</v>
      </c>
      <c r="H66" s="115">
        <f>IF(Rechnen1!X3=0,"",'Gruppen-Tabellen'!B11)</f>
      </c>
      <c r="I66" s="101"/>
      <c r="J66" s="95" t="s">
        <v>15</v>
      </c>
      <c r="K66" s="100"/>
    </row>
    <row r="67" spans="1:11" ht="12.75">
      <c r="A67" s="55"/>
      <c r="B67" s="58"/>
      <c r="C67" s="39"/>
      <c r="D67" s="57"/>
      <c r="E67" s="57"/>
      <c r="F67" s="57" t="s">
        <v>26</v>
      </c>
      <c r="G67" s="104"/>
      <c r="H67" s="57" t="s">
        <v>27</v>
      </c>
      <c r="I67" s="315"/>
      <c r="J67" s="316"/>
      <c r="K67" s="317"/>
    </row>
    <row r="68" spans="1:8" ht="12.75" hidden="1">
      <c r="A68" s="55"/>
      <c r="C68" s="39"/>
      <c r="D68" s="57"/>
      <c r="E68" s="57"/>
      <c r="G68" s="53"/>
      <c r="H68" s="53"/>
    </row>
    <row r="69" spans="1:8" ht="12.75" hidden="1">
      <c r="A69" s="55"/>
      <c r="D69" s="57"/>
      <c r="E69" s="57"/>
      <c r="F69" s="53"/>
      <c r="G69" s="42"/>
      <c r="H69" s="54"/>
    </row>
    <row r="70" spans="4:5" ht="12.75" hidden="1">
      <c r="D70" s="57"/>
      <c r="E70" s="57"/>
    </row>
    <row r="71" spans="1:11" ht="39" customHeight="1">
      <c r="A71" s="92"/>
      <c r="B71" s="48"/>
      <c r="C71" s="278" t="s">
        <v>28</v>
      </c>
      <c r="D71" s="278"/>
      <c r="E71" s="278"/>
      <c r="F71" s="278"/>
      <c r="G71" s="278"/>
      <c r="H71" s="278"/>
      <c r="I71" s="93"/>
      <c r="J71" s="102"/>
      <c r="K71" s="93"/>
    </row>
    <row r="72" spans="1:11" ht="12.75" customHeight="1">
      <c r="A72" s="94" t="e">
        <f>A66+Vorgaben!$D$3+Vorgaben!#REF!</f>
        <v>#REF!</v>
      </c>
      <c r="B72" s="95">
        <f>B66+1</f>
        <v>45</v>
      </c>
      <c r="C72" s="96" t="s">
        <v>58</v>
      </c>
      <c r="D72" s="97"/>
      <c r="E72" s="97"/>
      <c r="F72" s="98">
        <f>IF(OR(I60="",K60=""),"",IF(I60&gt;K60,F60,IF(I60&lt;=K60,H60)))</f>
      </c>
      <c r="G72" s="95" t="s">
        <v>15</v>
      </c>
      <c r="H72" s="99">
        <f>IF(OR(I63="",K63=""),"",IF(I63&gt;K63,F63,IF(I63&lt;=K63,H63)))</f>
      </c>
      <c r="I72" s="101"/>
      <c r="J72" s="95" t="s">
        <v>15</v>
      </c>
      <c r="K72" s="100"/>
    </row>
    <row r="73" spans="1:11" ht="12.75">
      <c r="A73" s="55"/>
      <c r="B73" s="58"/>
      <c r="C73" s="39"/>
      <c r="D73" s="57"/>
      <c r="E73" s="57"/>
      <c r="F73" s="57" t="s">
        <v>50</v>
      </c>
      <c r="G73" s="104"/>
      <c r="H73" s="57" t="s">
        <v>51</v>
      </c>
      <c r="I73" s="315"/>
      <c r="J73" s="316"/>
      <c r="K73" s="317"/>
    </row>
    <row r="74" spans="1:8" ht="12.75">
      <c r="A74" s="55"/>
      <c r="B74" s="42"/>
      <c r="C74" s="39"/>
      <c r="D74" s="57"/>
      <c r="E74" s="57"/>
      <c r="G74" s="42"/>
      <c r="H74" s="53"/>
    </row>
    <row r="75" spans="1:11" ht="12.75" customHeight="1">
      <c r="A75" s="94" t="e">
        <f>A72+Vorgaben!$D$3+Vorgaben!#REF!</f>
        <v>#REF!</v>
      </c>
      <c r="B75" s="95">
        <f>B72+1</f>
        <v>46</v>
      </c>
      <c r="C75" s="96" t="s">
        <v>59</v>
      </c>
      <c r="D75" s="97"/>
      <c r="E75" s="97"/>
      <c r="F75" s="98">
        <f>IF(OR(I57="",K57=""),"",IF(I57&gt;K57,F57,IF(I57&lt;=K57,H57)))</f>
      </c>
      <c r="G75" s="95" t="s">
        <v>15</v>
      </c>
      <c r="H75" s="99">
        <f>IF(OR(I57="",K66=""),"",IF(I66&gt;K66,F66,IF(I66&lt;=K66,H66)))</f>
      </c>
      <c r="I75" s="101"/>
      <c r="J75" s="95" t="s">
        <v>15</v>
      </c>
      <c r="K75" s="100"/>
    </row>
    <row r="76" spans="1:11" ht="12.75">
      <c r="A76" s="55"/>
      <c r="B76" s="58"/>
      <c r="C76" s="39"/>
      <c r="D76" s="57"/>
      <c r="E76" s="57"/>
      <c r="F76" s="57" t="s">
        <v>52</v>
      </c>
      <c r="G76" s="104"/>
      <c r="H76" s="57" t="s">
        <v>53</v>
      </c>
      <c r="I76" s="315"/>
      <c r="J76" s="316"/>
      <c r="K76" s="317"/>
    </row>
    <row r="77" spans="1:8" ht="12.75" hidden="1">
      <c r="A77" s="55"/>
      <c r="C77" s="39"/>
      <c r="D77" s="57"/>
      <c r="E77" s="57"/>
      <c r="G77" s="53"/>
      <c r="H77" s="53"/>
    </row>
    <row r="78" spans="1:11" ht="39" customHeight="1">
      <c r="A78" s="92"/>
      <c r="B78" s="48"/>
      <c r="C78" s="278" t="s">
        <v>60</v>
      </c>
      <c r="D78" s="278"/>
      <c r="E78" s="278"/>
      <c r="F78" s="278"/>
      <c r="G78" s="278"/>
      <c r="H78" s="278"/>
      <c r="I78" s="93"/>
      <c r="J78" s="102"/>
      <c r="K78" s="93"/>
    </row>
    <row r="79" spans="1:11" ht="12.75" customHeight="1">
      <c r="A79" s="94" t="e">
        <f>A75+Vorgaben!$D$3+Vorgaben!#REF!</f>
        <v>#REF!</v>
      </c>
      <c r="B79" s="95">
        <f>B75+1</f>
        <v>47</v>
      </c>
      <c r="C79" s="96" t="s">
        <v>59</v>
      </c>
      <c r="D79" s="97"/>
      <c r="E79" s="97"/>
      <c r="F79" s="98">
        <f>IF(OR(I72="",K72=""),"",IF(I72&lt;K72,F72,IF(I72&gt;=K72,H72)))</f>
      </c>
      <c r="G79" s="95" t="s">
        <v>15</v>
      </c>
      <c r="H79" s="99">
        <f>IF(OR(I75="",K75=""),"",IF(I75&lt;K75,F75,IF(I75&gt;=K75,H75)))</f>
      </c>
      <c r="I79" s="101"/>
      <c r="J79" s="95" t="s">
        <v>15</v>
      </c>
      <c r="K79" s="100"/>
    </row>
    <row r="80" spans="1:11" ht="12.75">
      <c r="A80" s="55"/>
      <c r="B80" s="58"/>
      <c r="C80" s="39"/>
      <c r="D80" s="57"/>
      <c r="E80" s="57"/>
      <c r="F80" s="57" t="s">
        <v>54</v>
      </c>
      <c r="G80" s="104"/>
      <c r="H80" s="57" t="s">
        <v>55</v>
      </c>
      <c r="I80" s="315"/>
      <c r="J80" s="316"/>
      <c r="K80" s="317"/>
    </row>
    <row r="81" spans="1:8" ht="12.75" hidden="1">
      <c r="A81" s="55"/>
      <c r="C81" s="39"/>
      <c r="D81" s="57"/>
      <c r="E81" s="57"/>
      <c r="G81" s="53"/>
      <c r="H81" s="53"/>
    </row>
    <row r="82" spans="1:11" ht="39" customHeight="1">
      <c r="A82" s="92"/>
      <c r="B82" s="48"/>
      <c r="C82" s="278" t="s">
        <v>29</v>
      </c>
      <c r="D82" s="278"/>
      <c r="E82" s="278"/>
      <c r="F82" s="278"/>
      <c r="G82" s="278"/>
      <c r="H82" s="278"/>
      <c r="I82" s="93"/>
      <c r="J82" s="102"/>
      <c r="K82" s="93"/>
    </row>
    <row r="83" spans="1:11" ht="12.75" customHeight="1">
      <c r="A83" s="94" t="e">
        <f>A79+Vorgaben!$D$3+Vorgaben!#REF!</f>
        <v>#REF!</v>
      </c>
      <c r="B83" s="95">
        <f>B79+1</f>
        <v>48</v>
      </c>
      <c r="C83" s="96" t="s">
        <v>58</v>
      </c>
      <c r="D83" s="97"/>
      <c r="E83" s="97"/>
      <c r="F83" s="98">
        <f>IF(OR(I72="",K72=""),"",IF(I72&gt;K72,F72,IF(I72&lt;=K72,H72)))</f>
      </c>
      <c r="G83" s="95" t="s">
        <v>15</v>
      </c>
      <c r="H83" s="99">
        <f>IF(OR(I75="",K75=""),"",IF(I75&gt;K75,F75,IF(I75&lt;=K75,H75)))</f>
      </c>
      <c r="I83" s="101"/>
      <c r="J83" s="95" t="s">
        <v>15</v>
      </c>
      <c r="K83" s="100"/>
    </row>
    <row r="84" spans="1:11" ht="12.75">
      <c r="A84" s="55"/>
      <c r="B84" s="58"/>
      <c r="C84" s="39"/>
      <c r="D84" s="57"/>
      <c r="E84" s="57"/>
      <c r="F84" s="57" t="s">
        <v>56</v>
      </c>
      <c r="G84" s="104"/>
      <c r="H84" s="57" t="s">
        <v>57</v>
      </c>
      <c r="I84" s="315"/>
      <c r="J84" s="316"/>
      <c r="K84" s="317"/>
    </row>
    <row r="85" spans="1:10" ht="12.75">
      <c r="A85" s="55"/>
      <c r="C85" s="39"/>
      <c r="F85" s="39"/>
      <c r="H85" s="39"/>
      <c r="J85" s="39"/>
    </row>
    <row r="111" spans="15:48" ht="12.75">
      <c r="O111" s="113"/>
      <c r="P111" s="113"/>
      <c r="Q111" s="113"/>
      <c r="R111" s="113"/>
      <c r="S111" s="113"/>
      <c r="T111" s="113"/>
      <c r="U111" s="113"/>
      <c r="V111" s="113"/>
      <c r="W111" s="113"/>
      <c r="X111" s="113"/>
      <c r="Y111" s="113"/>
      <c r="Z111" s="113"/>
      <c r="AA111" s="113"/>
      <c r="AB111" s="113"/>
      <c r="AC111" s="113"/>
      <c r="AD111" s="113"/>
      <c r="AF111" s="113"/>
      <c r="AG111" s="113"/>
      <c r="AH111" s="113"/>
      <c r="AI111" s="113"/>
      <c r="AJ111" s="113"/>
      <c r="AK111" s="113"/>
      <c r="AL111" s="113"/>
      <c r="AM111" s="113"/>
      <c r="AN111" s="113"/>
      <c r="AO111" s="113"/>
      <c r="AP111" s="113"/>
      <c r="AQ111" s="113"/>
      <c r="AR111" s="113"/>
      <c r="AS111" s="113"/>
      <c r="AT111" s="113"/>
      <c r="AU111" s="113"/>
      <c r="AV111" s="113"/>
    </row>
    <row r="115" spans="15:48" ht="12.75">
      <c r="O115" s="113"/>
      <c r="P115" s="113"/>
      <c r="Q115" s="113"/>
      <c r="R115" s="113"/>
      <c r="S115" s="113"/>
      <c r="T115" s="113"/>
      <c r="U115" s="113"/>
      <c r="V115" s="113"/>
      <c r="W115" s="113"/>
      <c r="X115" s="113"/>
      <c r="Y115" s="113"/>
      <c r="Z115" s="113"/>
      <c r="AA115" s="113"/>
      <c r="AB115" s="113"/>
      <c r="AC115" s="113"/>
      <c r="AD115" s="113"/>
      <c r="AF115" s="113"/>
      <c r="AG115" s="113"/>
      <c r="AH115" s="113"/>
      <c r="AI115" s="113"/>
      <c r="AJ115" s="113"/>
      <c r="AK115" s="113"/>
      <c r="AL115" s="113"/>
      <c r="AM115" s="113"/>
      <c r="AN115" s="113"/>
      <c r="AO115" s="113"/>
      <c r="AP115" s="113"/>
      <c r="AQ115" s="113"/>
      <c r="AR115" s="113"/>
      <c r="AS115" s="113"/>
      <c r="AT115" s="113"/>
      <c r="AU115" s="113"/>
      <c r="AV115" s="113"/>
    </row>
    <row r="119" spans="15:48" ht="12.75">
      <c r="O119" s="113"/>
      <c r="P119" s="113"/>
      <c r="Q119" s="113"/>
      <c r="R119" s="113"/>
      <c r="S119" s="113"/>
      <c r="T119" s="113"/>
      <c r="U119" s="113"/>
      <c r="V119" s="113"/>
      <c r="W119" s="113"/>
      <c r="X119" s="113"/>
      <c r="Y119" s="113"/>
      <c r="Z119" s="113"/>
      <c r="AA119" s="113"/>
      <c r="AB119" s="113"/>
      <c r="AC119" s="113"/>
      <c r="AD119" s="113"/>
      <c r="AF119" s="113"/>
      <c r="AG119" s="113"/>
      <c r="AH119" s="113"/>
      <c r="AI119" s="113"/>
      <c r="AJ119" s="113"/>
      <c r="AK119" s="113"/>
      <c r="AL119" s="113"/>
      <c r="AM119" s="113"/>
      <c r="AN119" s="113"/>
      <c r="AO119" s="113"/>
      <c r="AP119" s="113"/>
      <c r="AQ119" s="113"/>
      <c r="AR119" s="113"/>
      <c r="AS119" s="113"/>
      <c r="AT119" s="113"/>
      <c r="AU119" s="113"/>
      <c r="AV119" s="113"/>
    </row>
    <row r="123" spans="15:48" ht="12.75">
      <c r="O123" s="113"/>
      <c r="P123" s="113"/>
      <c r="Q123" s="113"/>
      <c r="R123" s="113"/>
      <c r="S123" s="113"/>
      <c r="T123" s="113"/>
      <c r="U123" s="113"/>
      <c r="V123" s="113"/>
      <c r="W123" s="113"/>
      <c r="X123" s="113"/>
      <c r="Y123" s="113"/>
      <c r="Z123" s="113"/>
      <c r="AA123" s="113"/>
      <c r="AB123" s="113"/>
      <c r="AC123" s="113"/>
      <c r="AD123" s="113"/>
      <c r="AF123" s="113"/>
      <c r="AG123" s="113"/>
      <c r="AH123" s="113"/>
      <c r="AI123" s="113"/>
      <c r="AJ123" s="113"/>
      <c r="AK123" s="113"/>
      <c r="AL123" s="113"/>
      <c r="AM123" s="113"/>
      <c r="AN123" s="113"/>
      <c r="AO123" s="113"/>
      <c r="AP123" s="113"/>
      <c r="AQ123" s="113"/>
      <c r="AR123" s="113"/>
      <c r="AS123" s="113"/>
      <c r="AT123" s="113"/>
      <c r="AU123" s="113"/>
      <c r="AV123" s="113"/>
    </row>
  </sheetData>
  <sheetProtection password="E760" sheet="1" objects="1" scenarios="1"/>
  <mergeCells count="25">
    <mergeCell ref="A11:B11"/>
    <mergeCell ref="A12:B12"/>
    <mergeCell ref="A13:B13"/>
    <mergeCell ref="A8:B8"/>
    <mergeCell ref="I56:K56"/>
    <mergeCell ref="I76:K76"/>
    <mergeCell ref="A9:B9"/>
    <mergeCell ref="C71:H71"/>
    <mergeCell ref="A10:B10"/>
    <mergeCell ref="A1:B1"/>
    <mergeCell ref="A2:B2"/>
    <mergeCell ref="A3:B3"/>
    <mergeCell ref="A4:B4"/>
    <mergeCell ref="A5:B5"/>
    <mergeCell ref="A6:B6"/>
    <mergeCell ref="C78:H78"/>
    <mergeCell ref="C82:H82"/>
    <mergeCell ref="C56:H56"/>
    <mergeCell ref="I80:K80"/>
    <mergeCell ref="I84:K84"/>
    <mergeCell ref="I58:K58"/>
    <mergeCell ref="I61:K61"/>
    <mergeCell ref="I64:K64"/>
    <mergeCell ref="I67:K67"/>
    <mergeCell ref="I73:K73"/>
  </mergeCells>
  <printOptions/>
  <pageMargins left="0.3937007874015748" right="0.15748031496062992" top="0.9055118110236221" bottom="0.1968503937007874" header="0.31496062992125984" footer="0.11811023622047245"/>
  <pageSetup horizontalDpi="300" verticalDpi="300" orientation="portrait" paperSize="9" scale="95" r:id="rId2"/>
  <headerFooter alignWithMargins="0">
    <oddHeader>&amp;LVereins
Name
&amp;C&amp;"Arial,Fett"&amp;14&amp;ETurnier 
Spielplan
&amp;RDatum</oddHeader>
  </headerFooter>
  <rowBreaks count="1" manualBreakCount="1">
    <brk id="55" max="255" man="1"/>
  </rowBreaks>
  <ignoredErrors>
    <ignoredError sqref="F17 F19 F37 F39" formula="1"/>
  </ignoredErrors>
  <legacyDrawing r:id="rId1"/>
</worksheet>
</file>

<file path=xl/worksheets/sheet5.xml><?xml version="1.0" encoding="utf-8"?>
<worksheet xmlns="http://schemas.openxmlformats.org/spreadsheetml/2006/main" xmlns:r="http://schemas.openxmlformats.org/officeDocument/2006/relationships">
  <sheetPr codeName="Tabelle2"/>
  <dimension ref="A1:F19"/>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14.8515625" style="4" customWidth="1"/>
    <col min="4" max="4" width="8.57421875" style="4" customWidth="1"/>
    <col min="5" max="5" width="5.421875" style="4" customWidth="1"/>
    <col min="6" max="16384" width="11.421875" style="4" customWidth="1"/>
  </cols>
  <sheetData>
    <row r="1" spans="1:5" s="1" customFormat="1" ht="33" customHeight="1">
      <c r="A1" s="7" t="s">
        <v>0</v>
      </c>
      <c r="B1" s="7" t="s">
        <v>3</v>
      </c>
      <c r="C1" s="319" t="s">
        <v>30</v>
      </c>
      <c r="D1" s="320"/>
      <c r="E1" s="320"/>
    </row>
    <row r="2" spans="1:5" ht="18" customHeight="1">
      <c r="A2" s="31" t="s">
        <v>126</v>
      </c>
      <c r="B2" s="32" t="s">
        <v>136</v>
      </c>
      <c r="C2" s="322" t="s">
        <v>150</v>
      </c>
      <c r="D2" s="323"/>
      <c r="E2" s="323"/>
    </row>
    <row r="3" spans="1:4" ht="18" customHeight="1">
      <c r="A3" s="31" t="s">
        <v>127</v>
      </c>
      <c r="B3" s="32" t="s">
        <v>137</v>
      </c>
      <c r="C3" s="151" t="s">
        <v>4</v>
      </c>
      <c r="D3" s="236">
        <v>0.010416666666666666</v>
      </c>
    </row>
    <row r="4" spans="1:4" ht="18" customHeight="1">
      <c r="A4" s="31" t="s">
        <v>128</v>
      </c>
      <c r="B4" s="32" t="s">
        <v>138</v>
      </c>
      <c r="C4" s="149" t="s">
        <v>46</v>
      </c>
      <c r="D4" s="2" t="s">
        <v>31</v>
      </c>
    </row>
    <row r="5" spans="1:4" ht="18" customHeight="1">
      <c r="A5" s="31" t="s">
        <v>129</v>
      </c>
      <c r="B5" s="32" t="s">
        <v>139</v>
      </c>
      <c r="C5" s="151" t="s">
        <v>5</v>
      </c>
      <c r="D5" s="235">
        <v>0.0020833333333333333</v>
      </c>
    </row>
    <row r="6" spans="1:4" ht="14.25" customHeight="1">
      <c r="A6" s="31" t="s">
        <v>130</v>
      </c>
      <c r="B6" s="32" t="s">
        <v>140</v>
      </c>
      <c r="C6" s="150"/>
      <c r="D6" s="6"/>
    </row>
    <row r="7" spans="3:6" ht="15.75" customHeight="1">
      <c r="C7" s="231"/>
      <c r="D7" s="326" t="s">
        <v>61</v>
      </c>
      <c r="E7" s="326"/>
      <c r="F7" s="233" t="s">
        <v>148</v>
      </c>
    </row>
    <row r="8" spans="1:6" ht="15" customHeight="1">
      <c r="A8" s="7" t="s">
        <v>6</v>
      </c>
      <c r="B8" s="7" t="s">
        <v>7</v>
      </c>
      <c r="C8" s="232" t="s">
        <v>11</v>
      </c>
      <c r="D8" s="230">
        <v>0.4166666666666667</v>
      </c>
      <c r="E8" s="325">
        <v>44541</v>
      </c>
      <c r="F8" s="325"/>
    </row>
    <row r="9" spans="1:6" ht="18" customHeight="1">
      <c r="A9" s="33" t="s">
        <v>131</v>
      </c>
      <c r="B9" s="34" t="s">
        <v>141</v>
      </c>
      <c r="C9" s="229"/>
      <c r="D9" s="326" t="s">
        <v>61</v>
      </c>
      <c r="E9" s="326"/>
      <c r="F9" s="233" t="s">
        <v>147</v>
      </c>
    </row>
    <row r="10" spans="1:6" ht="18" customHeight="1">
      <c r="A10" s="33" t="s">
        <v>132</v>
      </c>
      <c r="B10" s="34" t="s">
        <v>142</v>
      </c>
      <c r="C10" s="324" t="s">
        <v>146</v>
      </c>
      <c r="D10" s="35">
        <v>0.5833333333333334</v>
      </c>
      <c r="E10" s="325">
        <v>44542</v>
      </c>
      <c r="F10" s="325"/>
    </row>
    <row r="11" spans="1:5" ht="18" customHeight="1">
      <c r="A11" s="33" t="s">
        <v>133</v>
      </c>
      <c r="B11" s="34" t="s">
        <v>143</v>
      </c>
      <c r="C11" s="324"/>
      <c r="D11" s="228"/>
      <c r="E11" s="228"/>
    </row>
    <row r="12" spans="1:3" ht="18" customHeight="1">
      <c r="A12" s="33" t="s">
        <v>134</v>
      </c>
      <c r="B12" s="34" t="s">
        <v>144</v>
      </c>
      <c r="C12" s="324"/>
    </row>
    <row r="13" spans="1:5" ht="18" customHeight="1">
      <c r="A13" s="33" t="s">
        <v>135</v>
      </c>
      <c r="B13" s="34" t="s">
        <v>145</v>
      </c>
      <c r="C13" s="322" t="s">
        <v>151</v>
      </c>
      <c r="D13" s="323"/>
      <c r="E13" s="323"/>
    </row>
    <row r="14" spans="3:4" ht="14.25" customHeight="1">
      <c r="C14" s="149" t="s">
        <v>4</v>
      </c>
      <c r="D14" s="239">
        <v>0.010416666666666666</v>
      </c>
    </row>
    <row r="15" spans="3:4" ht="18.75" customHeight="1">
      <c r="C15" s="234" t="s">
        <v>149</v>
      </c>
      <c r="D15" s="2" t="s">
        <v>31</v>
      </c>
    </row>
    <row r="16" spans="3:4" ht="17.25" customHeight="1">
      <c r="C16" s="151" t="s">
        <v>5</v>
      </c>
      <c r="D16" s="237">
        <v>0.003472222222222222</v>
      </c>
    </row>
    <row r="17" spans="3:4" ht="20.25" customHeight="1">
      <c r="C17" s="150" t="s">
        <v>152</v>
      </c>
      <c r="D17" s="6"/>
    </row>
    <row r="18" spans="3:4" ht="18" customHeight="1">
      <c r="C18" s="151" t="s">
        <v>5</v>
      </c>
      <c r="D18" s="238">
        <v>0.006944444444444444</v>
      </c>
    </row>
    <row r="19" spans="3:4" ht="45" customHeight="1">
      <c r="C19" s="321" t="s">
        <v>186</v>
      </c>
      <c r="D19" s="321"/>
    </row>
  </sheetData>
  <sheetProtection password="E760" sheet="1" objects="1" scenarios="1"/>
  <mergeCells count="9">
    <mergeCell ref="C1:E1"/>
    <mergeCell ref="C19:D19"/>
    <mergeCell ref="C2:E2"/>
    <mergeCell ref="C13:E13"/>
    <mergeCell ref="C10:C12"/>
    <mergeCell ref="E8:F8"/>
    <mergeCell ref="E10:F10"/>
    <mergeCell ref="D7:E7"/>
    <mergeCell ref="D9:E9"/>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1"/>
  <dimension ref="A1:O34"/>
  <sheetViews>
    <sheetView zoomScale="93" zoomScaleNormal="93" zoomScalePageLayoutView="0" workbookViewId="0" topLeftCell="A1">
      <selection activeCell="B1" sqref="B1:H1"/>
    </sheetView>
  </sheetViews>
  <sheetFormatPr defaultColWidth="11.421875" defaultRowHeight="12.75"/>
  <cols>
    <col min="1" max="1" width="6.8515625" style="30" customWidth="1"/>
    <col min="2" max="2" width="25.7109375" style="28" customWidth="1"/>
    <col min="3" max="3" width="8.7109375" style="28" customWidth="1"/>
    <col min="4" max="4" width="8.7109375" style="65"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28" customWidth="1"/>
    <col min="11" max="11" width="18.421875" style="28" customWidth="1"/>
    <col min="12" max="12" width="13.00390625" style="29" customWidth="1"/>
    <col min="13" max="13" width="14.00390625" style="28" customWidth="1"/>
    <col min="14" max="14" width="5.421875" style="28" customWidth="1"/>
    <col min="15" max="15" width="5.7109375" style="28" customWidth="1"/>
  </cols>
  <sheetData>
    <row r="1" spans="1:15" ht="27" customHeight="1">
      <c r="A1" s="87"/>
      <c r="B1" s="332" t="s">
        <v>44</v>
      </c>
      <c r="C1" s="332"/>
      <c r="D1" s="332"/>
      <c r="E1" s="332"/>
      <c r="F1" s="332"/>
      <c r="G1" s="332"/>
      <c r="H1" s="332"/>
      <c r="I1" s="88"/>
      <c r="J1" s="88"/>
      <c r="K1" s="88"/>
      <c r="L1" s="88"/>
      <c r="M1" s="88"/>
      <c r="N1" s="88"/>
      <c r="O1" s="88"/>
    </row>
    <row r="2" spans="1:15" ht="30" customHeight="1">
      <c r="A2" s="66" t="s">
        <v>45</v>
      </c>
      <c r="B2" s="67" t="s">
        <v>0</v>
      </c>
      <c r="C2" s="68" t="s">
        <v>36</v>
      </c>
      <c r="D2" s="67" t="s">
        <v>1</v>
      </c>
      <c r="E2" s="333" t="s">
        <v>2</v>
      </c>
      <c r="F2" s="333"/>
      <c r="G2" s="333"/>
      <c r="H2" s="67" t="s">
        <v>37</v>
      </c>
      <c r="I2" s="69"/>
      <c r="J2" s="70"/>
      <c r="K2" s="70"/>
      <c r="L2" s="71"/>
      <c r="M2" s="70"/>
      <c r="N2" s="70"/>
      <c r="O2" s="70"/>
    </row>
    <row r="3" spans="1:15" ht="18" customHeight="1">
      <c r="A3" s="72">
        <f>IF(Rechnen1!$W$3=0,"",1)</f>
      </c>
      <c r="B3" s="73" t="str">
        <f>Rechnen1!K3</f>
        <v>M01</v>
      </c>
      <c r="C3" s="73">
        <f>IF(Rechnen1!$W$3=0,"",Rechnen1!L3)</f>
      </c>
      <c r="D3" s="74">
        <f>IF(Rechnen1!$W$3=0,"",Rechnen1!M3)</f>
      </c>
      <c r="E3" s="73">
        <f>IF(Rechnen1!$W$3=0,"",Rechnen1!N3)</f>
      </c>
      <c r="F3" s="75" t="s">
        <v>15</v>
      </c>
      <c r="G3" s="73">
        <f>IF(Rechnen1!$W$3=0,"",Rechnen1!P3)</f>
      </c>
      <c r="H3" s="76">
        <f>IF(AND(E3="",G3=""),"",(E3-G3))</f>
      </c>
      <c r="I3" s="77"/>
      <c r="J3" s="70"/>
      <c r="K3" s="70"/>
      <c r="L3" s="71"/>
      <c r="M3" s="70"/>
      <c r="N3" s="70"/>
      <c r="O3" s="70"/>
    </row>
    <row r="4" spans="1:15" ht="18" customHeight="1">
      <c r="A4" s="72">
        <f>IF(Rechnen1!$W$3=0,"",2)</f>
      </c>
      <c r="B4" s="73" t="str">
        <f>Rechnen1!K4</f>
        <v>M02</v>
      </c>
      <c r="C4" s="73">
        <f>IF(Rechnen1!$W$3=0,"",Rechnen1!L4)</f>
      </c>
      <c r="D4" s="74">
        <f>IF(Rechnen1!$W$3=0,"",Rechnen1!M4)</f>
      </c>
      <c r="E4" s="73">
        <f>IF(Rechnen1!$W$3=0,"",Rechnen1!N4)</f>
      </c>
      <c r="F4" s="75" t="s">
        <v>15</v>
      </c>
      <c r="G4" s="73">
        <f>IF(Rechnen1!$W$3=0,"",Rechnen1!P4)</f>
      </c>
      <c r="H4" s="76">
        <f>IF(AND(E4="",G4=""),"",(E4-G4))</f>
      </c>
      <c r="I4" s="77"/>
      <c r="J4" s="70"/>
      <c r="K4" s="70"/>
      <c r="L4" s="71"/>
      <c r="M4" s="70"/>
      <c r="N4" s="70"/>
      <c r="O4" s="70"/>
    </row>
    <row r="5" spans="1:15" ht="18" customHeight="1">
      <c r="A5" s="72">
        <f>IF(Rechnen1!$W$3=0,"",3)</f>
      </c>
      <c r="B5" s="73" t="str">
        <f>Rechnen1!K5</f>
        <v>M03</v>
      </c>
      <c r="C5" s="73">
        <f>IF(Rechnen1!$W$3=0,"",Rechnen1!L5)</f>
      </c>
      <c r="D5" s="74">
        <f>IF(Rechnen1!$W$3=0,"",Rechnen1!M5)</f>
      </c>
      <c r="E5" s="73">
        <f>IF(Rechnen1!$W$3=0,"",Rechnen1!N5)</f>
      </c>
      <c r="F5" s="75" t="s">
        <v>15</v>
      </c>
      <c r="G5" s="73">
        <f>IF(Rechnen1!$W$3=0,"",Rechnen1!P5)</f>
      </c>
      <c r="H5" s="76">
        <f>IF(AND(E5="",G5=""),"",(E5-G5))</f>
      </c>
      <c r="I5" s="77"/>
      <c r="J5" s="70"/>
      <c r="K5" s="70"/>
      <c r="L5" s="71"/>
      <c r="M5" s="70"/>
      <c r="N5" s="70"/>
      <c r="O5" s="70"/>
    </row>
    <row r="6" spans="1:15" ht="18" customHeight="1">
      <c r="A6" s="72">
        <f>IF(Rechnen1!$W$3=0,"",4)</f>
      </c>
      <c r="B6" s="73" t="str">
        <f>Rechnen1!K6</f>
        <v>M04</v>
      </c>
      <c r="C6" s="73">
        <f>IF(Rechnen1!$W$3=0,"",Rechnen1!L6)</f>
      </c>
      <c r="D6" s="74">
        <f>IF(Rechnen1!$W$3=0,"",Rechnen1!M6)</f>
      </c>
      <c r="E6" s="73">
        <f>IF(Rechnen1!$W$3=0,"",Rechnen1!N6)</f>
      </c>
      <c r="F6" s="75" t="s">
        <v>15</v>
      </c>
      <c r="G6" s="73">
        <f>IF(Rechnen1!$W$3=0,"",Rechnen1!P6)</f>
      </c>
      <c r="H6" s="76">
        <f>IF(AND(E6="",G6=""),"",(E6-G6))</f>
      </c>
      <c r="I6" s="77"/>
      <c r="J6" s="70"/>
      <c r="K6" s="70"/>
      <c r="L6" s="71"/>
      <c r="M6" s="70"/>
      <c r="N6" s="70"/>
      <c r="O6" s="70"/>
    </row>
    <row r="7" spans="1:15" ht="18" customHeight="1">
      <c r="A7" s="72">
        <f>IF(Rechnen1!$W$3=0,"",5)</f>
      </c>
      <c r="B7" s="73" t="str">
        <f>Rechnen1!K7</f>
        <v>M05</v>
      </c>
      <c r="C7" s="73">
        <f>IF(Rechnen1!$W$3=0,"",Rechnen1!L7)</f>
      </c>
      <c r="D7" s="74">
        <f>IF(Rechnen1!$W$3=0,"",Rechnen1!M7)</f>
      </c>
      <c r="E7" s="73">
        <f>IF(Rechnen1!$W$3=0,"",Rechnen1!N7)</f>
      </c>
      <c r="F7" s="75" t="s">
        <v>15</v>
      </c>
      <c r="G7" s="73">
        <f>IF(Rechnen1!$W$3=0,"",Rechnen1!P7)</f>
      </c>
      <c r="H7" s="76">
        <f>IF(AND(E7="",G7=""),"",(E7-G7))</f>
      </c>
      <c r="I7" s="77"/>
      <c r="J7" s="70"/>
      <c r="K7" s="70"/>
      <c r="L7" s="71"/>
      <c r="M7" s="70"/>
      <c r="N7" s="70"/>
      <c r="O7" s="70"/>
    </row>
    <row r="8" spans="1:15" ht="15" customHeight="1">
      <c r="A8" s="329"/>
      <c r="B8" s="327" t="s">
        <v>6</v>
      </c>
      <c r="C8" s="331" t="s">
        <v>36</v>
      </c>
      <c r="D8" s="327" t="s">
        <v>1</v>
      </c>
      <c r="E8" s="327" t="s">
        <v>2</v>
      </c>
      <c r="F8" s="327"/>
      <c r="G8" s="327"/>
      <c r="H8" s="327" t="s">
        <v>37</v>
      </c>
      <c r="I8" s="78"/>
      <c r="J8" s="79"/>
      <c r="K8" s="79"/>
      <c r="L8" s="80"/>
      <c r="M8" s="81"/>
      <c r="N8" s="82"/>
      <c r="O8" s="82"/>
    </row>
    <row r="9" spans="1:15" ht="15" customHeight="1">
      <c r="A9" s="330"/>
      <c r="B9" s="328"/>
      <c r="C9" s="278"/>
      <c r="D9" s="328"/>
      <c r="E9" s="328"/>
      <c r="F9" s="328"/>
      <c r="G9" s="328"/>
      <c r="H9" s="328"/>
      <c r="I9" s="78"/>
      <c r="J9" s="79"/>
      <c r="K9" s="79"/>
      <c r="L9" s="80"/>
      <c r="M9" s="81"/>
      <c r="N9" s="82"/>
      <c r="O9" s="82"/>
    </row>
    <row r="10" spans="1:15" ht="18" customHeight="1">
      <c r="A10" s="72">
        <f>IF(Rechnen1!$X$3=0,"",1)</f>
      </c>
      <c r="B10" s="73" t="str">
        <f>Rechnen1!K10</f>
        <v>M06</v>
      </c>
      <c r="C10" s="73">
        <f>IF(Rechnen1!$X$3=0,"",Rechnen1!L10)</f>
      </c>
      <c r="D10" s="74">
        <f>IF(Rechnen1!$X$3=0,"",Rechnen1!M10)</f>
      </c>
      <c r="E10" s="73">
        <f>IF(Rechnen1!$X$3=0,"",Rechnen1!N10)</f>
      </c>
      <c r="F10" s="75" t="s">
        <v>15</v>
      </c>
      <c r="G10" s="73">
        <f>IF(Rechnen1!$X$3=0,"",Rechnen1!P10)</f>
      </c>
      <c r="H10" s="76">
        <f>IF(AND(E10="",G10=""),"",(E10-G10))</f>
      </c>
      <c r="I10" s="83"/>
      <c r="J10" s="81"/>
      <c r="K10" s="83"/>
      <c r="L10" s="80"/>
      <c r="M10" s="81"/>
      <c r="N10" s="82"/>
      <c r="O10" s="82"/>
    </row>
    <row r="11" spans="1:15" ht="18" customHeight="1">
      <c r="A11" s="72">
        <f>IF(Rechnen1!$X$3=0,"",2)</f>
      </c>
      <c r="B11" s="73" t="str">
        <f>Rechnen1!K11</f>
        <v>M07</v>
      </c>
      <c r="C11" s="73">
        <f>IF(Rechnen1!$X$3=0,"",Rechnen1!L11)</f>
      </c>
      <c r="D11" s="74">
        <f>IF(Rechnen1!$X$3=0,"",Rechnen1!M11)</f>
      </c>
      <c r="E11" s="73">
        <f>IF(Rechnen1!$X$3=0,"",Rechnen1!N11)</f>
      </c>
      <c r="F11" s="75" t="s">
        <v>15</v>
      </c>
      <c r="G11" s="73">
        <f>IF(Rechnen1!$X$3=0,"",Rechnen1!P11)</f>
      </c>
      <c r="H11" s="76">
        <f>IF(AND(E11="",G11=""),"",(E11-G11))</f>
      </c>
      <c r="I11" s="84"/>
      <c r="J11" s="85"/>
      <c r="K11" s="85"/>
      <c r="L11" s="85"/>
      <c r="M11" s="85"/>
      <c r="N11" s="85"/>
      <c r="O11" s="85"/>
    </row>
    <row r="12" spans="1:15" ht="18" customHeight="1">
      <c r="A12" s="72">
        <f>IF(Rechnen1!$X$3=0,"",3)</f>
      </c>
      <c r="B12" s="73" t="str">
        <f>Rechnen1!K12</f>
        <v>M08</v>
      </c>
      <c r="C12" s="73">
        <f>IF(Rechnen1!$X$3=0,"",Rechnen1!L12)</f>
      </c>
      <c r="D12" s="74">
        <f>IF(Rechnen1!$X$3=0,"",Rechnen1!M12)</f>
      </c>
      <c r="E12" s="73">
        <f>IF(Rechnen1!$X$3=0,"",Rechnen1!N12)</f>
      </c>
      <c r="F12" s="75" t="s">
        <v>15</v>
      </c>
      <c r="G12" s="73">
        <f>IF(Rechnen1!$X$3=0,"",Rechnen1!P12)</f>
      </c>
      <c r="H12" s="76">
        <f>IF(AND(E12="",G12=""),"",(E12-G12))</f>
      </c>
      <c r="I12" s="78"/>
      <c r="J12" s="70"/>
      <c r="K12" s="70"/>
      <c r="L12" s="71"/>
      <c r="M12" s="70"/>
      <c r="N12" s="70"/>
      <c r="O12" s="70"/>
    </row>
    <row r="13" spans="1:15" ht="18" customHeight="1">
      <c r="A13" s="72">
        <f>IF(Rechnen1!$X$3=0,"",4)</f>
      </c>
      <c r="B13" s="73" t="str">
        <f>Rechnen1!K13</f>
        <v>M09</v>
      </c>
      <c r="C13" s="73">
        <f>IF(Rechnen1!$X$3=0,"",Rechnen1!L13)</f>
      </c>
      <c r="D13" s="74">
        <f>IF(Rechnen1!$X$3=0,"",Rechnen1!M13)</f>
      </c>
      <c r="E13" s="73">
        <f>IF(Rechnen1!$X$3=0,"",Rechnen1!N13)</f>
      </c>
      <c r="F13" s="75" t="s">
        <v>15</v>
      </c>
      <c r="G13" s="73">
        <f>IF(Rechnen1!$X$3=0,"",Rechnen1!P13)</f>
      </c>
      <c r="H13" s="76">
        <f>IF(AND(E13="",G13=""),"",(E13-G13))</f>
      </c>
      <c r="I13" s="71"/>
      <c r="J13" s="70"/>
      <c r="K13" s="70"/>
      <c r="L13" s="71"/>
      <c r="M13" s="70"/>
      <c r="N13" s="70"/>
      <c r="O13" s="70"/>
    </row>
    <row r="14" spans="1:15" ht="18" customHeight="1">
      <c r="A14" s="72">
        <f>IF(Rechnen1!$X$3=0,"",5)</f>
      </c>
      <c r="B14" s="73" t="str">
        <f>Rechnen1!K14</f>
        <v>M10</v>
      </c>
      <c r="C14" s="73">
        <f>IF(Rechnen1!$X$3=0,"",Rechnen1!L14)</f>
      </c>
      <c r="D14" s="74">
        <f>IF(Rechnen1!$X$3=0,"",Rechnen1!M14)</f>
      </c>
      <c r="E14" s="73">
        <f>IF(Rechnen1!$X$3=0,"",Rechnen1!N14)</f>
      </c>
      <c r="F14" s="75" t="s">
        <v>15</v>
      </c>
      <c r="G14" s="73">
        <f>IF(Rechnen1!$X$3=0,"",Rechnen1!P14)</f>
      </c>
      <c r="H14" s="76">
        <f>IF(AND(E14="",G14=""),"",(E14-G14))</f>
      </c>
      <c r="I14" s="71"/>
      <c r="J14" s="70"/>
      <c r="K14" s="70"/>
      <c r="L14" s="71"/>
      <c r="M14" s="70"/>
      <c r="N14" s="70"/>
      <c r="O14" s="70"/>
    </row>
    <row r="15" spans="1:15" ht="18" customHeight="1">
      <c r="A15" s="329"/>
      <c r="B15" s="327" t="s">
        <v>47</v>
      </c>
      <c r="C15" s="331" t="s">
        <v>36</v>
      </c>
      <c r="D15" s="327" t="s">
        <v>1</v>
      </c>
      <c r="E15" s="327" t="s">
        <v>2</v>
      </c>
      <c r="F15" s="327"/>
      <c r="G15" s="327"/>
      <c r="H15" s="327" t="s">
        <v>37</v>
      </c>
      <c r="I15" s="71"/>
      <c r="J15" s="70"/>
      <c r="K15" s="70"/>
      <c r="L15" s="71"/>
      <c r="M15" s="70"/>
      <c r="N15" s="70"/>
      <c r="O15" s="70"/>
    </row>
    <row r="16" spans="1:15" ht="15" customHeight="1">
      <c r="A16" s="330"/>
      <c r="B16" s="328"/>
      <c r="C16" s="278"/>
      <c r="D16" s="328"/>
      <c r="E16" s="328"/>
      <c r="F16" s="328"/>
      <c r="G16" s="328"/>
      <c r="H16" s="328"/>
      <c r="I16" s="71"/>
      <c r="J16" s="70"/>
      <c r="K16" s="70"/>
      <c r="L16" s="71"/>
      <c r="M16" s="70"/>
      <c r="N16" s="70"/>
      <c r="O16" s="70"/>
    </row>
    <row r="17" spans="1:15" ht="15">
      <c r="A17" s="72">
        <f>IF(Rechnen1!$Y$3=0,"",1)</f>
      </c>
      <c r="B17" s="73" t="str">
        <f>Rechnen1!K17</f>
        <v>M11</v>
      </c>
      <c r="C17" s="73">
        <f>IF(Rechnen1!$Y$3=0,"",Rechnen1!L17)</f>
      </c>
      <c r="D17" s="74">
        <f>IF(Rechnen1!$Y$3=0,"",Rechnen1!M17)</f>
      </c>
      <c r="E17" s="73">
        <f>IF(Rechnen1!$Y$3=0,"",Rechnen1!N17)</f>
      </c>
      <c r="F17" s="75" t="s">
        <v>15</v>
      </c>
      <c r="G17" s="73">
        <f>IF(Rechnen1!$Y$3=0,"",Rechnen1!P17)</f>
      </c>
      <c r="H17" s="76">
        <f>IF(AND(E17="",G17=""),"",(E17-G17))</f>
      </c>
      <c r="I17" s="71"/>
      <c r="J17" s="70"/>
      <c r="K17" s="70"/>
      <c r="L17" s="71"/>
      <c r="M17" s="70"/>
      <c r="N17" s="70"/>
      <c r="O17" s="70"/>
    </row>
    <row r="18" spans="1:15" ht="15">
      <c r="A18" s="72">
        <f>IF(Rechnen1!$Y$3=0,"",2)</f>
      </c>
      <c r="B18" s="73" t="str">
        <f>Rechnen1!K18</f>
        <v>M12</v>
      </c>
      <c r="C18" s="73">
        <f>IF(Rechnen1!$Y$3=0,"",Rechnen1!L18)</f>
      </c>
      <c r="D18" s="74">
        <f>IF(Rechnen1!$Y$3=0,"",Rechnen1!M18)</f>
      </c>
      <c r="E18" s="73">
        <f>IF(Rechnen1!$Y$3=0,"",Rechnen1!N18)</f>
      </c>
      <c r="F18" s="75" t="s">
        <v>15</v>
      </c>
      <c r="G18" s="73">
        <f>IF(Rechnen1!$Y$3=0,"",Rechnen1!P18)</f>
      </c>
      <c r="H18" s="76">
        <f>IF(AND(E18="",G18=""),"",(E18-G18))</f>
      </c>
      <c r="I18" s="71"/>
      <c r="J18" s="70"/>
      <c r="K18" s="70"/>
      <c r="L18" s="71"/>
      <c r="M18" s="70"/>
      <c r="N18" s="70"/>
      <c r="O18" s="70"/>
    </row>
    <row r="19" spans="1:15" ht="15">
      <c r="A19" s="72">
        <f>IF(Rechnen1!$Y$3=0,"",3)</f>
      </c>
      <c r="B19" s="73" t="str">
        <f>Rechnen1!K19</f>
        <v>M13</v>
      </c>
      <c r="C19" s="73">
        <f>IF(Rechnen1!$Y$3=0,"",Rechnen1!L19)</f>
      </c>
      <c r="D19" s="74">
        <f>IF(Rechnen1!$Y$3=0,"",Rechnen1!M19)</f>
      </c>
      <c r="E19" s="73">
        <f>IF(Rechnen1!$Y$3=0,"",Rechnen1!N19)</f>
      </c>
      <c r="F19" s="75" t="s">
        <v>15</v>
      </c>
      <c r="G19" s="73">
        <f>IF(Rechnen1!$Y$3=0,"",Rechnen1!P19)</f>
      </c>
      <c r="H19" s="76">
        <f>IF(AND(E19="",G19=""),"",(E19-G19))</f>
      </c>
      <c r="I19" s="71"/>
      <c r="J19" s="70"/>
      <c r="K19" s="70"/>
      <c r="L19" s="71"/>
      <c r="M19" s="70"/>
      <c r="N19" s="70"/>
      <c r="O19" s="70"/>
    </row>
    <row r="20" spans="1:15" ht="15">
      <c r="A20" s="72">
        <f>IF(Rechnen1!$Y$3=0,"",4)</f>
      </c>
      <c r="B20" s="73" t="str">
        <f>Rechnen1!K20</f>
        <v>M14</v>
      </c>
      <c r="C20" s="73">
        <f>IF(Rechnen1!$Y$3=0,"",Rechnen1!L20)</f>
      </c>
      <c r="D20" s="74">
        <f>IF(Rechnen1!$Y$3=0,"",Rechnen1!M20)</f>
      </c>
      <c r="E20" s="73">
        <f>IF(Rechnen1!$Y$3=0,"",Rechnen1!N20)</f>
      </c>
      <c r="F20" s="75" t="s">
        <v>15</v>
      </c>
      <c r="G20" s="73">
        <f>IF(Rechnen1!$Y$3=0,"",Rechnen1!P20)</f>
      </c>
      <c r="H20" s="76">
        <f>IF(AND(E20="",G20=""),"",(E20-G20))</f>
      </c>
      <c r="I20" s="71"/>
      <c r="J20" s="70"/>
      <c r="K20" s="70"/>
      <c r="L20" s="71"/>
      <c r="M20" s="70"/>
      <c r="N20" s="70"/>
      <c r="O20" s="70"/>
    </row>
    <row r="21" spans="1:15" ht="15">
      <c r="A21" s="72">
        <f>IF(Rechnen1!$Y$3=0,"",5)</f>
      </c>
      <c r="B21" s="73" t="str">
        <f>Rechnen1!K21</f>
        <v>M15</v>
      </c>
      <c r="C21" s="73">
        <f>IF(Rechnen1!$Y$3=0,"",Rechnen1!L21)</f>
      </c>
      <c r="D21" s="74">
        <f>IF(Rechnen1!$Y$3=0,"",Rechnen1!M21)</f>
      </c>
      <c r="E21" s="73">
        <f>IF(Rechnen1!$Y$3=0,"",Rechnen1!N21)</f>
      </c>
      <c r="F21" s="75" t="s">
        <v>15</v>
      </c>
      <c r="G21" s="73">
        <f>IF(Rechnen1!$Y$3=0,"",Rechnen1!P21)</f>
      </c>
      <c r="H21" s="76">
        <f>IF(AND(E21="",G21=""),"",(E21-G21))</f>
      </c>
      <c r="I21" s="71"/>
      <c r="J21" s="70"/>
      <c r="K21" s="70"/>
      <c r="L21" s="71"/>
      <c r="M21" s="70"/>
      <c r="N21" s="70"/>
      <c r="O21" s="70"/>
    </row>
    <row r="22" spans="1:15" ht="15">
      <c r="A22" s="329"/>
      <c r="B22" s="327" t="s">
        <v>7</v>
      </c>
      <c r="C22" s="331" t="s">
        <v>36</v>
      </c>
      <c r="D22" s="327" t="s">
        <v>1</v>
      </c>
      <c r="E22" s="327" t="s">
        <v>2</v>
      </c>
      <c r="F22" s="327"/>
      <c r="G22" s="327"/>
      <c r="H22" s="327" t="s">
        <v>37</v>
      </c>
      <c r="I22" s="71"/>
      <c r="J22" s="70"/>
      <c r="K22" s="70"/>
      <c r="L22" s="71"/>
      <c r="M22" s="70"/>
      <c r="N22" s="70"/>
      <c r="O22" s="70"/>
    </row>
    <row r="23" spans="1:15" ht="15">
      <c r="A23" s="330"/>
      <c r="B23" s="328"/>
      <c r="C23" s="278"/>
      <c r="D23" s="328"/>
      <c r="E23" s="328"/>
      <c r="F23" s="328"/>
      <c r="G23" s="328"/>
      <c r="H23" s="328"/>
      <c r="I23" s="71"/>
      <c r="J23" s="70"/>
      <c r="K23" s="70"/>
      <c r="L23" s="71"/>
      <c r="M23" s="70"/>
      <c r="N23" s="70"/>
      <c r="O23" s="70"/>
    </row>
    <row r="24" spans="1:15" ht="15">
      <c r="A24" s="72">
        <f>IF(Rechnen1!$Z$3=0,"",1)</f>
      </c>
      <c r="B24" s="73" t="str">
        <f>Rechnen1!K24</f>
        <v>M16</v>
      </c>
      <c r="C24" s="73">
        <f>IF(Rechnen1!$Z$3=0,"",Rechnen1!L24)</f>
      </c>
      <c r="D24" s="74">
        <f>IF(Rechnen1!$Z$3=0,"",Rechnen1!M24)</f>
      </c>
      <c r="E24" s="73">
        <f>IF(Rechnen1!$Z$3=0,"",Rechnen1!N24)</f>
      </c>
      <c r="F24" s="75" t="s">
        <v>15</v>
      </c>
      <c r="G24" s="73">
        <f>IF(Rechnen1!$Z$3=0,"",Rechnen1!P24)</f>
      </c>
      <c r="H24" s="76">
        <f>IF(AND(E24="",G24=""),"",(E24-G24))</f>
      </c>
      <c r="I24" s="71"/>
      <c r="J24" s="70"/>
      <c r="K24" s="70"/>
      <c r="L24" s="71"/>
      <c r="M24" s="70"/>
      <c r="N24" s="70"/>
      <c r="O24" s="70"/>
    </row>
    <row r="25" spans="1:15" ht="15">
      <c r="A25" s="72">
        <f>IF(Rechnen1!$Z$3=0,"",2)</f>
      </c>
      <c r="B25" s="73" t="str">
        <f>Rechnen1!K25</f>
        <v>M17</v>
      </c>
      <c r="C25" s="73">
        <f>IF(Rechnen1!$Z$3=0,"",Rechnen1!L25)</f>
      </c>
      <c r="D25" s="74">
        <f>IF(Rechnen1!$Z$3=0,"",Rechnen1!M25)</f>
      </c>
      <c r="E25" s="73">
        <f>IF(Rechnen1!$Z$3=0,"",Rechnen1!N25)</f>
      </c>
      <c r="F25" s="75" t="s">
        <v>15</v>
      </c>
      <c r="G25" s="73">
        <f>IF(Rechnen1!$Z$3=0,"",Rechnen1!P25)</f>
      </c>
      <c r="H25" s="76">
        <f>IF(AND(E25="",G25=""),"",(E25-G25))</f>
      </c>
      <c r="I25" s="71"/>
      <c r="J25" s="70"/>
      <c r="K25" s="70"/>
      <c r="L25" s="71"/>
      <c r="M25" s="70"/>
      <c r="N25" s="70"/>
      <c r="O25" s="70"/>
    </row>
    <row r="26" spans="1:15" ht="15">
      <c r="A26" s="72">
        <f>IF(Rechnen1!$Z$3=0,"",3)</f>
      </c>
      <c r="B26" s="73" t="str">
        <f>Rechnen1!K26</f>
        <v>M18</v>
      </c>
      <c r="C26" s="73">
        <f>IF(Rechnen1!$Z$3=0,"",Rechnen1!L26)</f>
      </c>
      <c r="D26" s="74">
        <f>IF(Rechnen1!$Z$3=0,"",Rechnen1!M26)</f>
      </c>
      <c r="E26" s="73">
        <f>IF(Rechnen1!$Z$3=0,"",Rechnen1!N26)</f>
      </c>
      <c r="F26" s="75" t="s">
        <v>15</v>
      </c>
      <c r="G26" s="73">
        <f>IF(Rechnen1!$Z$3=0,"",Rechnen1!P26)</f>
      </c>
      <c r="H26" s="76">
        <f>IF(AND(E26="",G26=""),"",(E26-G26))</f>
      </c>
      <c r="I26" s="71"/>
      <c r="J26" s="70"/>
      <c r="K26" s="70"/>
      <c r="L26" s="71"/>
      <c r="M26" s="70"/>
      <c r="N26" s="70"/>
      <c r="O26" s="70"/>
    </row>
    <row r="27" spans="1:15" ht="15">
      <c r="A27" s="72">
        <f>IF(Rechnen1!$Z$3=0,"",4)</f>
      </c>
      <c r="B27" s="73" t="str">
        <f>Rechnen1!K27</f>
        <v>M19</v>
      </c>
      <c r="C27" s="73">
        <f>IF(Rechnen1!$Z$3=0,"",Rechnen1!L27)</f>
      </c>
      <c r="D27" s="74">
        <f>IF(Rechnen1!$Z$3=0,"",Rechnen1!M27)</f>
      </c>
      <c r="E27" s="73">
        <f>IF(Rechnen1!$Z$3=0,"",Rechnen1!N27)</f>
      </c>
      <c r="F27" s="75" t="s">
        <v>15</v>
      </c>
      <c r="G27" s="73">
        <f>IF(Rechnen1!$Z$3=0,"",Rechnen1!P27)</f>
      </c>
      <c r="H27" s="76">
        <f>IF(AND(E27="",G27=""),"",(E27-G27))</f>
      </c>
      <c r="I27" s="71"/>
      <c r="J27" s="70"/>
      <c r="K27" s="70"/>
      <c r="L27" s="71"/>
      <c r="M27" s="70"/>
      <c r="N27" s="70"/>
      <c r="O27" s="70"/>
    </row>
    <row r="28" spans="1:15" ht="15">
      <c r="A28" s="72">
        <f>IF(Rechnen1!$Z$3=0,"",5)</f>
      </c>
      <c r="B28" s="73" t="str">
        <f>Rechnen1!K28</f>
        <v>M20</v>
      </c>
      <c r="C28" s="73">
        <f>IF(Rechnen1!$Z$3=0,"",Rechnen1!L28)</f>
      </c>
      <c r="D28" s="74">
        <f>IF(Rechnen1!$Z$3=0,"",Rechnen1!M28)</f>
      </c>
      <c r="E28" s="73">
        <f>IF(Rechnen1!$Z$3=0,"",Rechnen1!N28)</f>
      </c>
      <c r="F28" s="75" t="s">
        <v>15</v>
      </c>
      <c r="G28" s="73">
        <f>IF(Rechnen1!$Z$3=0,"",Rechnen1!P28)</f>
      </c>
      <c r="H28" s="76">
        <f>IF(AND(E28="",G28=""),"",(E28-G28))</f>
      </c>
      <c r="I28" s="71"/>
      <c r="J28" s="70"/>
      <c r="K28" s="70"/>
      <c r="L28" s="71"/>
      <c r="M28" s="70"/>
      <c r="N28" s="70"/>
      <c r="O28" s="70"/>
    </row>
    <row r="29" spans="1:15" ht="15">
      <c r="A29" s="78"/>
      <c r="B29" s="70"/>
      <c r="C29" s="70"/>
      <c r="D29" s="86"/>
      <c r="E29" s="70"/>
      <c r="F29" s="70"/>
      <c r="G29" s="70"/>
      <c r="H29" s="70"/>
      <c r="I29" s="71"/>
      <c r="J29" s="70"/>
      <c r="K29" s="70"/>
      <c r="L29" s="71"/>
      <c r="M29" s="70"/>
      <c r="N29" s="70"/>
      <c r="O29" s="70"/>
    </row>
    <row r="30" spans="1:15" ht="15">
      <c r="A30" s="78"/>
      <c r="B30" s="70"/>
      <c r="C30" s="70"/>
      <c r="D30" s="86"/>
      <c r="E30" s="70"/>
      <c r="F30" s="70"/>
      <c r="G30" s="70"/>
      <c r="H30" s="70"/>
      <c r="I30" s="71"/>
      <c r="J30" s="70"/>
      <c r="K30" s="70"/>
      <c r="L30" s="71"/>
      <c r="M30" s="70"/>
      <c r="N30" s="70"/>
      <c r="O30" s="70"/>
    </row>
    <row r="31" spans="1:15" ht="15">
      <c r="A31" s="78"/>
      <c r="B31" s="70"/>
      <c r="C31" s="70"/>
      <c r="D31" s="86"/>
      <c r="E31" s="70"/>
      <c r="F31" s="70"/>
      <c r="G31" s="70"/>
      <c r="H31" s="70"/>
      <c r="I31" s="71"/>
      <c r="J31" s="70"/>
      <c r="K31" s="70"/>
      <c r="L31" s="71"/>
      <c r="M31" s="70"/>
      <c r="N31" s="70"/>
      <c r="O31" s="70"/>
    </row>
    <row r="32" spans="1:15" ht="15">
      <c r="A32" s="78"/>
      <c r="B32" s="70"/>
      <c r="C32" s="70"/>
      <c r="D32" s="86"/>
      <c r="E32" s="70"/>
      <c r="F32" s="70"/>
      <c r="G32" s="70"/>
      <c r="H32" s="70"/>
      <c r="I32" s="71"/>
      <c r="J32" s="70"/>
      <c r="K32" s="70"/>
      <c r="L32" s="71"/>
      <c r="M32" s="70"/>
      <c r="N32" s="70"/>
      <c r="O32" s="70"/>
    </row>
    <row r="33" spans="1:15" ht="15">
      <c r="A33" s="78"/>
      <c r="B33" s="70"/>
      <c r="C33" s="70"/>
      <c r="D33" s="86"/>
      <c r="E33" s="70"/>
      <c r="F33" s="70"/>
      <c r="G33" s="70"/>
      <c r="H33" s="70"/>
      <c r="I33" s="71"/>
      <c r="J33" s="70"/>
      <c r="K33" s="70"/>
      <c r="L33" s="71"/>
      <c r="M33" s="70"/>
      <c r="N33" s="70"/>
      <c r="O33" s="70"/>
    </row>
    <row r="34" spans="1:15" ht="15">
      <c r="A34" s="78"/>
      <c r="B34" s="70"/>
      <c r="C34" s="70"/>
      <c r="D34" s="86"/>
      <c r="E34" s="70"/>
      <c r="F34" s="70"/>
      <c r="G34" s="70"/>
      <c r="H34" s="70"/>
      <c r="I34" s="71"/>
      <c r="J34" s="70"/>
      <c r="K34" s="70"/>
      <c r="L34" s="71"/>
      <c r="M34" s="70"/>
      <c r="N34" s="70"/>
      <c r="O34" s="70"/>
    </row>
  </sheetData>
  <sheetProtection password="E760" sheet="1" objects="1" scenarios="1"/>
  <mergeCells count="20">
    <mergeCell ref="A8:A9"/>
    <mergeCell ref="H8:H9"/>
    <mergeCell ref="E8:G9"/>
    <mergeCell ref="E15:G16"/>
    <mergeCell ref="H15:H16"/>
    <mergeCell ref="B1:H1"/>
    <mergeCell ref="E2:G2"/>
    <mergeCell ref="C8:C9"/>
    <mergeCell ref="B8:B9"/>
    <mergeCell ref="D8:D9"/>
    <mergeCell ref="E22:G23"/>
    <mergeCell ref="H22:H23"/>
    <mergeCell ref="A15:A16"/>
    <mergeCell ref="B15:B16"/>
    <mergeCell ref="A22:A23"/>
    <mergeCell ref="B22:B23"/>
    <mergeCell ref="C22:C23"/>
    <mergeCell ref="D22:D23"/>
    <mergeCell ref="C15:C16"/>
    <mergeCell ref="D15:D16"/>
  </mergeCells>
  <printOptions horizontalCentered="1"/>
  <pageMargins left="0.7480314960629921" right="0.7086614173228347" top="1.85"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 Halle ? &amp;R&amp;"Arial,Fett"&amp;12Datum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7"/>
  <dimension ref="A1:V41"/>
  <sheetViews>
    <sheetView zoomScale="84" zoomScaleNormal="84" zoomScalePageLayoutView="0" workbookViewId="0" topLeftCell="A1">
      <selection activeCell="B21" sqref="B21:H23"/>
    </sheetView>
  </sheetViews>
  <sheetFormatPr defaultColWidth="11.421875" defaultRowHeight="12.75"/>
  <cols>
    <col min="1" max="1" width="6.8515625" style="30" customWidth="1"/>
    <col min="2" max="2" width="25.7109375" style="28" customWidth="1"/>
    <col min="3" max="4" width="8.7109375" style="28"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28" customWidth="1"/>
    <col min="11" max="11" width="6.140625" style="28" customWidth="1"/>
    <col min="12" max="12" width="5.421875" style="29" customWidth="1"/>
    <col min="13" max="13" width="2.421875" style="28" customWidth="1"/>
    <col min="14" max="14" width="5.421875" style="28" customWidth="1"/>
    <col min="15" max="15" width="5.7109375" style="28" customWidth="1"/>
  </cols>
  <sheetData>
    <row r="1" spans="1:16" ht="70.5" customHeight="1">
      <c r="A1" s="87"/>
      <c r="B1" s="337" t="s">
        <v>175</v>
      </c>
      <c r="C1" s="337"/>
      <c r="D1" s="337"/>
      <c r="E1" s="338"/>
      <c r="F1" s="338"/>
      <c r="G1" s="338"/>
      <c r="H1" s="338"/>
      <c r="I1" s="338"/>
      <c r="J1" s="88"/>
      <c r="K1" s="88"/>
      <c r="L1" s="88"/>
      <c r="M1" s="88"/>
      <c r="N1" s="88"/>
      <c r="O1" s="88"/>
      <c r="P1" s="227"/>
    </row>
    <row r="2" spans="1:16" ht="30" customHeight="1">
      <c r="A2" s="66" t="s">
        <v>122</v>
      </c>
      <c r="B2" s="67" t="s">
        <v>179</v>
      </c>
      <c r="C2" s="68" t="s">
        <v>36</v>
      </c>
      <c r="D2" s="67" t="s">
        <v>123</v>
      </c>
      <c r="E2" s="333" t="s">
        <v>2</v>
      </c>
      <c r="F2" s="333"/>
      <c r="G2" s="333"/>
      <c r="H2" s="67" t="s">
        <v>37</v>
      </c>
      <c r="I2" s="69"/>
      <c r="J2" s="70"/>
      <c r="K2" s="70"/>
      <c r="L2" s="71"/>
      <c r="M2" s="70"/>
      <c r="N2" s="70"/>
      <c r="O2" s="70"/>
      <c r="P2" s="227"/>
    </row>
    <row r="3" spans="1:16" ht="18" customHeight="1">
      <c r="A3" s="72">
        <f>IF(Rechnen2!$V$3=0,"",1)</f>
        <v>1</v>
      </c>
      <c r="B3" s="73" t="str">
        <f>Rechnen2!K3</f>
        <v>Erster Gruppe A</v>
      </c>
      <c r="C3" s="73">
        <f>IF(Rechnen2!$V$3=0,"",Rechnen2!L3)</f>
        <v>2</v>
      </c>
      <c r="D3" s="73">
        <f>IF(Rechnen2!$V$3=0,"",Rechnen2!M3)</f>
        <v>6</v>
      </c>
      <c r="E3" s="73">
        <f>IF(Rechnen2!$V$3=0,"",Rechnen2!N3)</f>
        <v>4</v>
      </c>
      <c r="F3" s="75" t="s">
        <v>15</v>
      </c>
      <c r="G3" s="73">
        <f>IF(Rechnen2!$V$3=0,"",Rechnen2!P3)</f>
        <v>0</v>
      </c>
      <c r="H3" s="76">
        <f>IF(AND(E3="",G3=""),"",(E3-G3))</f>
        <v>4</v>
      </c>
      <c r="I3" s="77"/>
      <c r="J3" s="70"/>
      <c r="K3" s="70"/>
      <c r="L3" s="71"/>
      <c r="M3" s="70"/>
      <c r="N3" s="70"/>
      <c r="O3" s="70"/>
      <c r="P3" s="227"/>
    </row>
    <row r="4" spans="1:16" ht="18" customHeight="1">
      <c r="A4" s="72">
        <f>IF(Rechnen2!$V$3=0,"",2)</f>
        <v>2</v>
      </c>
      <c r="B4" s="73" t="str">
        <f>Rechnen2!K4</f>
        <v>Zweiter Gruppe D</v>
      </c>
      <c r="C4" s="73">
        <f>IF(Rechnen2!$V$3=0,"",Rechnen2!L4)</f>
        <v>2</v>
      </c>
      <c r="D4" s="73">
        <f>IF(Rechnen2!$V$3=0,"",Rechnen2!M4)</f>
        <v>3</v>
      </c>
      <c r="E4" s="73">
        <f>IF(Rechnen2!$V$3=0,"",Rechnen2!N4)</f>
        <v>2</v>
      </c>
      <c r="F4" s="75" t="s">
        <v>15</v>
      </c>
      <c r="G4" s="73">
        <f>IF(Rechnen2!$V$3=0,"",Rechnen2!P4)</f>
        <v>1</v>
      </c>
      <c r="H4" s="76">
        <f>IF(AND(E4="",G4=""),"",(E4-G4))</f>
        <v>1</v>
      </c>
      <c r="I4" s="77"/>
      <c r="J4" s="70"/>
      <c r="K4" s="70"/>
      <c r="L4" s="71"/>
      <c r="M4" s="70"/>
      <c r="N4" s="70"/>
      <c r="O4" s="70"/>
      <c r="P4" s="227"/>
    </row>
    <row r="5" spans="1:22" ht="18" customHeight="1">
      <c r="A5" s="72">
        <f>IF(Rechnen2!$V$3=0,"",3)</f>
        <v>3</v>
      </c>
      <c r="B5" s="73" t="str">
        <f>Rechnen2!K5</f>
        <v>Dritter Gruppe C</v>
      </c>
      <c r="C5" s="73">
        <f>IF(Rechnen2!$V$3=0,"",Rechnen2!L5)</f>
        <v>2</v>
      </c>
      <c r="D5" s="73">
        <f>IF(Rechnen2!$V$3=0,"",Rechnen2!M5)</f>
        <v>0</v>
      </c>
      <c r="E5" s="73">
        <f>IF(Rechnen2!$V$3=0,"",Rechnen2!N5)</f>
        <v>0</v>
      </c>
      <c r="F5" s="75" t="s">
        <v>15</v>
      </c>
      <c r="G5" s="73">
        <f>IF(Rechnen2!$V$3=0,"",Rechnen2!P5)</f>
        <v>5</v>
      </c>
      <c r="H5" s="76">
        <f>IF(AND(E5="",G5=""),"",(E5-G5))</f>
        <v>-5</v>
      </c>
      <c r="I5" s="77"/>
      <c r="J5" s="70"/>
      <c r="K5" s="70"/>
      <c r="L5" s="173"/>
      <c r="M5" s="174"/>
      <c r="N5" s="339"/>
      <c r="O5" s="339"/>
      <c r="P5" s="339"/>
      <c r="Q5" s="339"/>
      <c r="R5" s="339"/>
      <c r="S5" s="339"/>
      <c r="T5" s="176"/>
      <c r="U5" s="173"/>
      <c r="V5" s="176"/>
    </row>
    <row r="6" spans="1:16" ht="18" customHeight="1" hidden="1">
      <c r="A6" s="72"/>
      <c r="B6" s="73"/>
      <c r="C6" s="73"/>
      <c r="D6" s="73"/>
      <c r="E6" s="73"/>
      <c r="F6" s="75"/>
      <c r="G6" s="73"/>
      <c r="H6" s="76"/>
      <c r="I6" s="77"/>
      <c r="J6" s="70"/>
      <c r="K6" s="70"/>
      <c r="L6" s="71"/>
      <c r="M6" s="70"/>
      <c r="N6" s="70"/>
      <c r="O6" s="70"/>
      <c r="P6" s="227"/>
    </row>
    <row r="7" spans="1:16" ht="15" customHeight="1">
      <c r="A7" s="329"/>
      <c r="B7" s="327" t="s">
        <v>180</v>
      </c>
      <c r="C7" s="331" t="s">
        <v>36</v>
      </c>
      <c r="D7" s="327" t="s">
        <v>123</v>
      </c>
      <c r="E7" s="327" t="s">
        <v>2</v>
      </c>
      <c r="F7" s="327"/>
      <c r="G7" s="327"/>
      <c r="H7" s="327" t="s">
        <v>37</v>
      </c>
      <c r="I7" s="78"/>
      <c r="J7" s="79"/>
      <c r="K7" s="79"/>
      <c r="L7" s="80"/>
      <c r="M7" s="81"/>
      <c r="N7" s="82"/>
      <c r="O7" s="82"/>
      <c r="P7" s="227"/>
    </row>
    <row r="8" spans="1:16" ht="15" customHeight="1">
      <c r="A8" s="330"/>
      <c r="B8" s="328"/>
      <c r="C8" s="278"/>
      <c r="D8" s="328"/>
      <c r="E8" s="328"/>
      <c r="F8" s="328"/>
      <c r="G8" s="328"/>
      <c r="H8" s="328"/>
      <c r="I8" s="78"/>
      <c r="J8" s="79"/>
      <c r="K8" s="79"/>
      <c r="L8" s="80"/>
      <c r="M8" s="81"/>
      <c r="N8" s="82"/>
      <c r="O8" s="82"/>
      <c r="P8" s="227"/>
    </row>
    <row r="9" spans="1:16" ht="18" customHeight="1">
      <c r="A9" s="72">
        <f>IF(Rechnen2!$W$3=0,"",1)</f>
        <v>1</v>
      </c>
      <c r="B9" s="73" t="str">
        <f>Rechnen2!K10</f>
        <v>Erster Gruppe B</v>
      </c>
      <c r="C9" s="73">
        <f>IF(Rechnen2!$W$3=0,"",Rechnen2!L10)</f>
        <v>2</v>
      </c>
      <c r="D9" s="73">
        <f>IF(Rechnen2!$W$3=0,"",Rechnen2!M10)</f>
        <v>6</v>
      </c>
      <c r="E9" s="73">
        <f>IF(Rechnen2!$W$3=0,"",Rechnen2!N10)</f>
        <v>4</v>
      </c>
      <c r="F9" s="75" t="s">
        <v>15</v>
      </c>
      <c r="G9" s="73">
        <f>IF(Rechnen2!$W$3=0,"",Rechnen2!P10)</f>
        <v>0</v>
      </c>
      <c r="H9" s="76">
        <f>IF(AND(E9="",G9=""),"",(E9-G9))</f>
        <v>4</v>
      </c>
      <c r="I9" s="83"/>
      <c r="J9" s="81"/>
      <c r="K9" s="83"/>
      <c r="L9" s="80"/>
      <c r="M9" s="81"/>
      <c r="N9" s="82"/>
      <c r="O9" s="82"/>
      <c r="P9" s="227"/>
    </row>
    <row r="10" spans="1:16" ht="18" customHeight="1">
      <c r="A10" s="72">
        <f>IF(Rechnen2!$W$3=0,"",2)</f>
        <v>2</v>
      </c>
      <c r="B10" s="73" t="str">
        <f>Rechnen2!K11</f>
        <v>Zweiter Gruppe C</v>
      </c>
      <c r="C10" s="73">
        <f>IF(Rechnen2!$W$3=0,"",Rechnen2!L11)</f>
        <v>2</v>
      </c>
      <c r="D10" s="73">
        <f>IF(Rechnen2!$W$3=0,"",Rechnen2!M11)</f>
        <v>3</v>
      </c>
      <c r="E10" s="73">
        <f>IF(Rechnen2!$W$3=0,"",Rechnen2!N11)</f>
        <v>2</v>
      </c>
      <c r="F10" s="75" t="s">
        <v>15</v>
      </c>
      <c r="G10" s="73">
        <f>IF(Rechnen2!$W$3=0,"",Rechnen2!P11)</f>
        <v>1</v>
      </c>
      <c r="H10" s="76">
        <f>IF(AND(E10="",G10=""),"",(E10-G10))</f>
        <v>1</v>
      </c>
      <c r="I10" s="84"/>
      <c r="J10" s="85"/>
      <c r="K10" s="85"/>
      <c r="L10" s="85"/>
      <c r="M10" s="85"/>
      <c r="N10" s="85"/>
      <c r="O10" s="85"/>
      <c r="P10" s="227"/>
    </row>
    <row r="11" spans="1:16" ht="18" customHeight="1">
      <c r="A11" s="72">
        <f>IF(Rechnen2!$W$3=0,"",3)</f>
        <v>3</v>
      </c>
      <c r="B11" s="73" t="str">
        <f>Rechnen2!K12</f>
        <v>Dritter Gruppe D</v>
      </c>
      <c r="C11" s="73">
        <f>IF(Rechnen2!$W$3=0,"",Rechnen2!L12)</f>
        <v>2</v>
      </c>
      <c r="D11" s="73">
        <f>IF(Rechnen2!$W$3=0,"",Rechnen2!M12)</f>
        <v>0</v>
      </c>
      <c r="E11" s="73">
        <f>IF(Rechnen2!$W$3=0,"",Rechnen2!N12)</f>
        <v>0</v>
      </c>
      <c r="F11" s="75" t="s">
        <v>15</v>
      </c>
      <c r="G11" s="73">
        <f>IF(Rechnen2!$W$3=0,"",Rechnen2!P12)</f>
        <v>5</v>
      </c>
      <c r="H11" s="76">
        <f>IF(AND(E11="",G11=""),"",(E11-G11))</f>
        <v>-5</v>
      </c>
      <c r="I11" s="78"/>
      <c r="J11" s="70"/>
      <c r="K11" s="70"/>
      <c r="L11" s="71"/>
      <c r="M11" s="70"/>
      <c r="N11" s="70"/>
      <c r="O11" s="70"/>
      <c r="P11" s="227"/>
    </row>
    <row r="12" spans="1:16" ht="18" customHeight="1" hidden="1">
      <c r="A12" s="72"/>
      <c r="B12" s="73"/>
      <c r="C12" s="73"/>
      <c r="D12" s="73"/>
      <c r="E12" s="73"/>
      <c r="F12" s="75"/>
      <c r="G12" s="73"/>
      <c r="H12" s="76"/>
      <c r="I12" s="71"/>
      <c r="J12" s="70"/>
      <c r="K12" s="70"/>
      <c r="L12" s="71"/>
      <c r="M12" s="70"/>
      <c r="N12" s="70"/>
      <c r="O12" s="70"/>
      <c r="P12" s="227"/>
    </row>
    <row r="13" spans="1:16" ht="18" customHeight="1">
      <c r="A13" s="329"/>
      <c r="B13" s="327" t="s">
        <v>181</v>
      </c>
      <c r="C13" s="331" t="s">
        <v>36</v>
      </c>
      <c r="D13" s="327" t="s">
        <v>123</v>
      </c>
      <c r="E13" s="327" t="s">
        <v>2</v>
      </c>
      <c r="F13" s="327"/>
      <c r="G13" s="327"/>
      <c r="H13" s="327" t="s">
        <v>37</v>
      </c>
      <c r="I13" s="71"/>
      <c r="J13" s="70"/>
      <c r="K13" s="70"/>
      <c r="L13" s="71"/>
      <c r="M13" s="70"/>
      <c r="N13" s="70"/>
      <c r="O13" s="70"/>
      <c r="P13" s="227"/>
    </row>
    <row r="14" spans="1:16" ht="15" customHeight="1">
      <c r="A14" s="330"/>
      <c r="B14" s="328"/>
      <c r="C14" s="278"/>
      <c r="D14" s="328"/>
      <c r="E14" s="328"/>
      <c r="F14" s="328"/>
      <c r="G14" s="328"/>
      <c r="H14" s="328"/>
      <c r="I14" s="71"/>
      <c r="J14" s="70"/>
      <c r="K14" s="70"/>
      <c r="L14" s="71"/>
      <c r="M14" s="70"/>
      <c r="N14" s="70"/>
      <c r="O14" s="70"/>
      <c r="P14" s="227"/>
    </row>
    <row r="15" spans="1:16" ht="15">
      <c r="A15" s="72">
        <f>IF(Rechnen2!$X$3=0,"",1)</f>
        <v>1</v>
      </c>
      <c r="B15" s="73" t="str">
        <f>Rechnen2!K17</f>
        <v>Erster Gruppe C</v>
      </c>
      <c r="C15" s="73">
        <f>IF(Rechnen2!$X$3=0,"",Rechnen2!L17)</f>
        <v>2</v>
      </c>
      <c r="D15" s="73">
        <f>IF(Rechnen2!$X$3=0,"",Rechnen2!M17)</f>
        <v>6</v>
      </c>
      <c r="E15" s="73">
        <f>IF(Rechnen2!$X$3=0,"",Rechnen2!N17)</f>
        <v>4</v>
      </c>
      <c r="F15" s="75" t="s">
        <v>15</v>
      </c>
      <c r="G15" s="73">
        <f>IF(Rechnen2!$X$3=0,"",Rechnen2!P17)</f>
        <v>0</v>
      </c>
      <c r="H15" s="76">
        <f>IF(AND(E15="",G15=""),"",(E15-G15))</f>
        <v>4</v>
      </c>
      <c r="I15" s="71"/>
      <c r="J15" s="70"/>
      <c r="K15" s="70"/>
      <c r="L15" s="71"/>
      <c r="M15" s="70"/>
      <c r="N15" s="70"/>
      <c r="O15" s="70"/>
      <c r="P15" s="227"/>
    </row>
    <row r="16" spans="1:16" ht="15">
      <c r="A16" s="72">
        <f>IF(Rechnen2!$X$3=0,"",2)</f>
        <v>2</v>
      </c>
      <c r="B16" s="73" t="str">
        <f>Rechnen2!K18</f>
        <v>Zweiter Gruppe A</v>
      </c>
      <c r="C16" s="73">
        <f>IF(Rechnen2!$X$3=0,"",Rechnen2!L18)</f>
        <v>2</v>
      </c>
      <c r="D16" s="73">
        <f>IF(Rechnen2!$X$3=0,"",Rechnen2!M18)</f>
        <v>3</v>
      </c>
      <c r="E16" s="73">
        <f>IF(Rechnen2!$X$3=0,"",Rechnen2!N18)</f>
        <v>2</v>
      </c>
      <c r="F16" s="75" t="s">
        <v>15</v>
      </c>
      <c r="G16" s="73">
        <f>IF(Rechnen2!$X$3=0,"",Rechnen2!P18)</f>
        <v>1</v>
      </c>
      <c r="H16" s="76">
        <f>IF(AND(E16="",G16=""),"",(E16-G16))</f>
        <v>1</v>
      </c>
      <c r="I16" s="71"/>
      <c r="J16" s="70"/>
      <c r="K16" s="70"/>
      <c r="L16" s="71"/>
      <c r="M16" s="70"/>
      <c r="N16" s="70"/>
      <c r="O16" s="70"/>
      <c r="P16" s="227"/>
    </row>
    <row r="17" spans="1:16" ht="15">
      <c r="A17" s="72">
        <f>IF(Rechnen2!$X$3=0,"",3)</f>
        <v>3</v>
      </c>
      <c r="B17" s="73" t="str">
        <f>Rechnen2!K19</f>
        <v>Dritter Gruppe B</v>
      </c>
      <c r="C17" s="73">
        <f>IF(Rechnen2!$X$3=0,"",Rechnen2!L19)</f>
        <v>2</v>
      </c>
      <c r="D17" s="73">
        <f>IF(Rechnen2!$X$3=0,"",Rechnen2!M19)</f>
        <v>0</v>
      </c>
      <c r="E17" s="73">
        <f>IF(Rechnen2!$X$3=0,"",Rechnen2!N19)</f>
        <v>0</v>
      </c>
      <c r="F17" s="75" t="s">
        <v>15</v>
      </c>
      <c r="G17" s="73">
        <f>IF(Rechnen2!$X$3=0,"",Rechnen2!P19)</f>
        <v>5</v>
      </c>
      <c r="H17" s="76">
        <f>IF(AND(E17="",G17=""),"",(E17-G17))</f>
        <v>-5</v>
      </c>
      <c r="I17" s="71"/>
      <c r="J17" s="70"/>
      <c r="K17" s="70"/>
      <c r="L17" s="71"/>
      <c r="M17" s="70"/>
      <c r="N17" s="70"/>
      <c r="O17" s="70"/>
      <c r="P17" s="227"/>
    </row>
    <row r="18" spans="1:16" ht="15" hidden="1">
      <c r="A18" s="72"/>
      <c r="B18" s="73"/>
      <c r="C18" s="73"/>
      <c r="D18" s="73"/>
      <c r="E18" s="73"/>
      <c r="F18" s="75"/>
      <c r="G18" s="73"/>
      <c r="H18" s="76"/>
      <c r="I18" s="71"/>
      <c r="J18" s="70"/>
      <c r="K18" s="70"/>
      <c r="L18" s="71"/>
      <c r="M18" s="70"/>
      <c r="N18" s="70"/>
      <c r="O18" s="70"/>
      <c r="P18" s="227"/>
    </row>
    <row r="19" spans="1:16" ht="15">
      <c r="A19" s="329"/>
      <c r="B19" s="327" t="s">
        <v>182</v>
      </c>
      <c r="C19" s="331" t="s">
        <v>36</v>
      </c>
      <c r="D19" s="327" t="s">
        <v>123</v>
      </c>
      <c r="E19" s="327" t="s">
        <v>2</v>
      </c>
      <c r="F19" s="327"/>
      <c r="G19" s="327"/>
      <c r="H19" s="327" t="s">
        <v>37</v>
      </c>
      <c r="I19" s="71"/>
      <c r="J19" s="70"/>
      <c r="K19" s="70"/>
      <c r="L19" s="71"/>
      <c r="M19" s="70"/>
      <c r="N19" s="70"/>
      <c r="O19" s="70"/>
      <c r="P19" s="227"/>
    </row>
    <row r="20" spans="1:16" ht="15">
      <c r="A20" s="330"/>
      <c r="B20" s="328"/>
      <c r="C20" s="278"/>
      <c r="D20" s="328"/>
      <c r="E20" s="328"/>
      <c r="F20" s="328"/>
      <c r="G20" s="328"/>
      <c r="H20" s="328"/>
      <c r="I20" s="71"/>
      <c r="J20" s="70"/>
      <c r="K20" s="70"/>
      <c r="L20" s="71"/>
      <c r="M20" s="70"/>
      <c r="N20" s="70"/>
      <c r="O20" s="70"/>
      <c r="P20" s="227"/>
    </row>
    <row r="21" spans="1:16" ht="15">
      <c r="A21" s="72">
        <f>IF(Rechnen2!$Y$3=0,"",1)</f>
        <v>1</v>
      </c>
      <c r="B21" s="73" t="str">
        <f>Rechnen2!K24</f>
        <v>Erster Gruppe D</v>
      </c>
      <c r="C21" s="73">
        <f>IF(Rechnen2!$Y$3=0,"",Rechnen2!L24)</f>
        <v>2</v>
      </c>
      <c r="D21" s="73">
        <f>IF(Rechnen2!$Y$3=0,"",Rechnen2!M24)</f>
        <v>6</v>
      </c>
      <c r="E21" s="73">
        <f>IF(Rechnen2!$Y$3=0,"",Rechnen2!N24)</f>
        <v>4</v>
      </c>
      <c r="F21" s="75" t="s">
        <v>15</v>
      </c>
      <c r="G21" s="73">
        <f>IF(Rechnen2!$Y$3=0,"",Rechnen2!P24)</f>
        <v>0</v>
      </c>
      <c r="H21" s="76">
        <f>IF(AND(E21="",G21=""),"",(E21-G21))</f>
        <v>4</v>
      </c>
      <c r="I21" s="71"/>
      <c r="J21" s="70"/>
      <c r="K21" s="70"/>
      <c r="L21" s="71"/>
      <c r="M21" s="70"/>
      <c r="N21" s="70"/>
      <c r="O21" s="70"/>
      <c r="P21" s="227"/>
    </row>
    <row r="22" spans="1:16" ht="15">
      <c r="A22" s="72">
        <f>IF(Rechnen2!$Y$3=0,"",2)</f>
        <v>2</v>
      </c>
      <c r="B22" s="73" t="str">
        <f>Rechnen2!K25</f>
        <v>Zweiter Gruppe B</v>
      </c>
      <c r="C22" s="73">
        <f>IF(Rechnen2!$Y$3=0,"",Rechnen2!L25)</f>
        <v>2</v>
      </c>
      <c r="D22" s="73">
        <f>IF(Rechnen2!$Y$3=0,"",Rechnen2!M25)</f>
        <v>3</v>
      </c>
      <c r="E22" s="73">
        <f>IF(Rechnen2!$Y$3=0,"",Rechnen2!N25)</f>
        <v>2</v>
      </c>
      <c r="F22" s="75" t="s">
        <v>15</v>
      </c>
      <c r="G22" s="73">
        <f>IF(Rechnen2!$Y$3=0,"",Rechnen2!P25)</f>
        <v>1</v>
      </c>
      <c r="H22" s="76">
        <f>IF(AND(E22="",G22=""),"",(E22-G22))</f>
        <v>1</v>
      </c>
      <c r="I22" s="71"/>
      <c r="J22" s="70"/>
      <c r="K22" s="70"/>
      <c r="L22" s="71"/>
      <c r="M22" s="70"/>
      <c r="N22" s="70"/>
      <c r="O22" s="70"/>
      <c r="P22" s="227"/>
    </row>
    <row r="23" spans="1:16" ht="15">
      <c r="A23" s="72">
        <f>IF(Rechnen2!$Y$3=0,"",3)</f>
        <v>3</v>
      </c>
      <c r="B23" s="73" t="str">
        <f>Rechnen2!K26</f>
        <v>Dritter Gruppe A</v>
      </c>
      <c r="C23" s="73">
        <f>IF(Rechnen2!$Y$3=0,"",Rechnen2!L26)</f>
        <v>2</v>
      </c>
      <c r="D23" s="73">
        <f>IF(Rechnen2!$Y$3=0,"",Rechnen2!M26)</f>
        <v>0</v>
      </c>
      <c r="E23" s="73">
        <f>IF(Rechnen2!$Y$3=0,"",Rechnen2!N26)</f>
        <v>0</v>
      </c>
      <c r="F23" s="75" t="s">
        <v>15</v>
      </c>
      <c r="G23" s="73">
        <f>IF(Rechnen2!$Y$3=0,"",Rechnen2!P26)</f>
        <v>5</v>
      </c>
      <c r="H23" s="76">
        <f>IF(AND(E23="",G23=""),"",(E23-G23))</f>
        <v>-5</v>
      </c>
      <c r="I23" s="71"/>
      <c r="J23" s="70"/>
      <c r="K23" s="70"/>
      <c r="L23" s="71"/>
      <c r="M23" s="70"/>
      <c r="N23" s="70"/>
      <c r="O23" s="70"/>
      <c r="P23" s="227"/>
    </row>
    <row r="24" spans="1:16" ht="15" hidden="1">
      <c r="A24" s="72"/>
      <c r="B24" s="73"/>
      <c r="C24" s="73"/>
      <c r="D24" s="73"/>
      <c r="E24" s="73"/>
      <c r="F24" s="75"/>
      <c r="G24" s="73"/>
      <c r="H24" s="76"/>
      <c r="I24" s="71"/>
      <c r="J24" s="70"/>
      <c r="K24" s="70"/>
      <c r="L24" s="71"/>
      <c r="M24" s="70"/>
      <c r="N24" s="70"/>
      <c r="O24" s="70"/>
      <c r="P24" s="227"/>
    </row>
    <row r="25" spans="1:16" ht="24.75" customHeight="1">
      <c r="A25" s="78"/>
      <c r="B25" s="70"/>
      <c r="C25" s="70"/>
      <c r="D25" s="70"/>
      <c r="E25" s="70"/>
      <c r="F25" s="70"/>
      <c r="G25" s="70"/>
      <c r="H25" s="70"/>
      <c r="I25" s="71"/>
      <c r="J25" s="70"/>
      <c r="K25" s="70"/>
      <c r="L25" s="71"/>
      <c r="M25" s="70"/>
      <c r="N25" s="70"/>
      <c r="O25" s="70"/>
      <c r="P25" s="227"/>
    </row>
    <row r="26" spans="1:16" ht="27" customHeight="1" hidden="1">
      <c r="A26" s="87"/>
      <c r="B26" s="332" t="s">
        <v>124</v>
      </c>
      <c r="C26" s="332"/>
      <c r="D26" s="332"/>
      <c r="E26" s="332"/>
      <c r="F26" s="332"/>
      <c r="G26" s="332"/>
      <c r="H26" s="332"/>
      <c r="I26" s="88"/>
      <c r="J26" s="88"/>
      <c r="K26" s="88"/>
      <c r="L26" s="88"/>
      <c r="M26" s="88"/>
      <c r="N26" s="88"/>
      <c r="O26" s="88"/>
      <c r="P26" s="227"/>
    </row>
    <row r="27" spans="1:16" ht="15" customHeight="1" hidden="1">
      <c r="A27" s="334" t="s">
        <v>125</v>
      </c>
      <c r="B27" s="335"/>
      <c r="C27" s="331" t="s">
        <v>36</v>
      </c>
      <c r="D27" s="327" t="s">
        <v>123</v>
      </c>
      <c r="E27" s="327" t="s">
        <v>2</v>
      </c>
      <c r="F27" s="327"/>
      <c r="G27" s="327"/>
      <c r="H27" s="327" t="s">
        <v>37</v>
      </c>
      <c r="I27" s="71"/>
      <c r="J27" s="70"/>
      <c r="K27" s="70"/>
      <c r="L27" s="71"/>
      <c r="M27" s="70"/>
      <c r="N27" s="70"/>
      <c r="O27" s="70"/>
      <c r="P27" s="227"/>
    </row>
    <row r="28" spans="1:16" ht="15" customHeight="1" hidden="1">
      <c r="A28" s="336"/>
      <c r="B28" s="336"/>
      <c r="C28" s="278"/>
      <c r="D28" s="328"/>
      <c r="E28" s="328"/>
      <c r="F28" s="328"/>
      <c r="G28" s="328"/>
      <c r="H28" s="328"/>
      <c r="I28" s="71"/>
      <c r="J28" s="70"/>
      <c r="K28" s="70"/>
      <c r="L28" s="71"/>
      <c r="M28" s="70"/>
      <c r="N28" s="70"/>
      <c r="O28" s="70"/>
      <c r="P28" s="227"/>
    </row>
    <row r="29" spans="1:16" ht="15" customHeight="1" hidden="1">
      <c r="A29" s="72" t="str">
        <f>IF(Rechnen2!$Y$3=0,"","5-6")</f>
        <v>5-6</v>
      </c>
      <c r="B29" s="73" t="str">
        <f>$B$4</f>
        <v>Zweiter Gruppe D</v>
      </c>
      <c r="C29" s="73">
        <f>$C$4</f>
        <v>2</v>
      </c>
      <c r="D29" s="73">
        <f>$D4</f>
        <v>3</v>
      </c>
      <c r="E29" s="73">
        <f>$E$4</f>
        <v>2</v>
      </c>
      <c r="F29" s="75" t="s">
        <v>15</v>
      </c>
      <c r="G29" s="73">
        <f>$G$4</f>
        <v>1</v>
      </c>
      <c r="H29" s="76">
        <f aca="true" t="shared" si="0" ref="H29:H36">IF(AND(E29="",G29=""),"",(E29-G29))</f>
        <v>1</v>
      </c>
      <c r="I29" s="71"/>
      <c r="J29" s="70"/>
      <c r="K29" s="70"/>
      <c r="L29" s="71"/>
      <c r="M29" s="70"/>
      <c r="N29" s="70"/>
      <c r="O29" s="70"/>
      <c r="P29" s="227"/>
    </row>
    <row r="30" spans="1:16" ht="15" customHeight="1" hidden="1">
      <c r="A30" s="72" t="str">
        <f>IF(Rechnen2!$Y$3=0,"","7-8")</f>
        <v>7-8</v>
      </c>
      <c r="B30" s="73" t="str">
        <f>$B$10</f>
        <v>Zweiter Gruppe C</v>
      </c>
      <c r="C30" s="73">
        <f>$C$10</f>
        <v>2</v>
      </c>
      <c r="D30" s="73">
        <f>$D$10</f>
        <v>3</v>
      </c>
      <c r="E30" s="73">
        <f>$E$10</f>
        <v>2</v>
      </c>
      <c r="F30" s="75" t="s">
        <v>15</v>
      </c>
      <c r="G30" s="73">
        <f>$G$10</f>
        <v>1</v>
      </c>
      <c r="H30" s="76">
        <f t="shared" si="0"/>
        <v>1</v>
      </c>
      <c r="I30" s="71"/>
      <c r="J30" s="70"/>
      <c r="K30" s="70"/>
      <c r="L30" s="71"/>
      <c r="M30" s="70"/>
      <c r="N30" s="70"/>
      <c r="O30" s="70"/>
      <c r="P30" s="227"/>
    </row>
    <row r="31" spans="1:16" ht="15" customHeight="1" hidden="1">
      <c r="A31" s="72" t="str">
        <f>IF(Rechnen2!$Y$3=0,"","5-6")</f>
        <v>5-6</v>
      </c>
      <c r="B31" s="73" t="str">
        <f>$B$16</f>
        <v>Zweiter Gruppe A</v>
      </c>
      <c r="C31" s="73">
        <f>$C$16</f>
        <v>2</v>
      </c>
      <c r="D31" s="73">
        <f>$D16</f>
        <v>3</v>
      </c>
      <c r="E31" s="73">
        <f>$E$16</f>
        <v>2</v>
      </c>
      <c r="F31" s="75" t="s">
        <v>15</v>
      </c>
      <c r="G31" s="73">
        <f>$G$16</f>
        <v>1</v>
      </c>
      <c r="H31" s="76">
        <f t="shared" si="0"/>
        <v>1</v>
      </c>
      <c r="I31" s="71"/>
      <c r="J31" s="70"/>
      <c r="K31" s="70"/>
      <c r="L31" s="71"/>
      <c r="M31" s="70"/>
      <c r="N31" s="70"/>
      <c r="O31" s="70"/>
      <c r="P31" s="227"/>
    </row>
    <row r="32" spans="1:16" ht="15" customHeight="1" hidden="1">
      <c r="A32" s="72" t="str">
        <f>IF(Rechnen2!$Y$3=0,"","7-8")</f>
        <v>7-8</v>
      </c>
      <c r="B32" s="73" t="str">
        <f>$B$22</f>
        <v>Zweiter Gruppe B</v>
      </c>
      <c r="C32" s="73">
        <f>$C$22</f>
        <v>2</v>
      </c>
      <c r="D32" s="73">
        <f>$D10</f>
        <v>3</v>
      </c>
      <c r="E32" s="73">
        <f>$E$22</f>
        <v>2</v>
      </c>
      <c r="F32" s="75" t="s">
        <v>15</v>
      </c>
      <c r="G32" s="73">
        <f>$G$22</f>
        <v>1</v>
      </c>
      <c r="H32" s="76">
        <f t="shared" si="0"/>
        <v>1</v>
      </c>
      <c r="I32" s="71"/>
      <c r="J32" s="70"/>
      <c r="K32" s="70"/>
      <c r="L32" s="71"/>
      <c r="M32" s="70"/>
      <c r="N32" s="70"/>
      <c r="O32" s="70"/>
      <c r="P32" s="227"/>
    </row>
    <row r="33" spans="1:16" ht="15" customHeight="1" hidden="1">
      <c r="A33" s="72" t="str">
        <f>IF(Rechnen2!$Y$3=0,"","9-10")</f>
        <v>9-10</v>
      </c>
      <c r="B33" s="73" t="str">
        <f>$B$17</f>
        <v>Dritter Gruppe B</v>
      </c>
      <c r="C33" s="73">
        <f>$C$17</f>
        <v>2</v>
      </c>
      <c r="D33" s="73">
        <f>$D$17</f>
        <v>0</v>
      </c>
      <c r="E33" s="73">
        <f>$E$17</f>
        <v>0</v>
      </c>
      <c r="F33" s="75" t="s">
        <v>15</v>
      </c>
      <c r="G33" s="73">
        <f>$G$17</f>
        <v>5</v>
      </c>
      <c r="H33" s="76">
        <f t="shared" si="0"/>
        <v>-5</v>
      </c>
      <c r="I33" s="71"/>
      <c r="J33" s="70"/>
      <c r="K33" s="70"/>
      <c r="L33" s="71"/>
      <c r="M33" s="70"/>
      <c r="N33" s="70"/>
      <c r="O33" s="70"/>
      <c r="P33" s="227"/>
    </row>
    <row r="34" spans="1:16" ht="15" customHeight="1" hidden="1">
      <c r="A34" s="72" t="str">
        <f>IF(Rechnen2!$Y$3=0,"","9-10")</f>
        <v>9-10</v>
      </c>
      <c r="B34" s="73" t="str">
        <f>$B$23</f>
        <v>Dritter Gruppe A</v>
      </c>
      <c r="C34" s="73">
        <f>$C$23</f>
        <v>2</v>
      </c>
      <c r="D34" s="73">
        <f>$D$23</f>
        <v>0</v>
      </c>
      <c r="E34" s="73">
        <f>$E$23</f>
        <v>0</v>
      </c>
      <c r="F34" s="75" t="s">
        <v>15</v>
      </c>
      <c r="G34" s="73">
        <f>$G$23</f>
        <v>5</v>
      </c>
      <c r="H34" s="76">
        <f t="shared" si="0"/>
        <v>-5</v>
      </c>
      <c r="I34" s="71"/>
      <c r="J34" s="70"/>
      <c r="K34" s="70"/>
      <c r="L34" s="71"/>
      <c r="M34" s="70"/>
      <c r="N34" s="70"/>
      <c r="O34" s="70"/>
      <c r="P34" s="227"/>
    </row>
    <row r="35" spans="1:16" ht="15" customHeight="1" hidden="1">
      <c r="A35" s="72" t="str">
        <f>IF(Rechnen2!$Y$3=0,"","11-12")</f>
        <v>11-12</v>
      </c>
      <c r="B35" s="73" t="str">
        <f>$B$5</f>
        <v>Dritter Gruppe C</v>
      </c>
      <c r="C35" s="73">
        <f>$C$5</f>
        <v>2</v>
      </c>
      <c r="D35" s="73">
        <f>$D$5</f>
        <v>0</v>
      </c>
      <c r="E35" s="73">
        <f>$E$5</f>
        <v>0</v>
      </c>
      <c r="F35" s="75" t="s">
        <v>15</v>
      </c>
      <c r="G35" s="73">
        <f>$G$5</f>
        <v>5</v>
      </c>
      <c r="H35" s="76">
        <f t="shared" si="0"/>
        <v>-5</v>
      </c>
      <c r="I35" s="71"/>
      <c r="J35" s="70"/>
      <c r="K35" s="70"/>
      <c r="L35" s="71"/>
      <c r="M35" s="70"/>
      <c r="N35" s="70"/>
      <c r="O35" s="70"/>
      <c r="P35" s="227"/>
    </row>
    <row r="36" spans="1:16" ht="15" customHeight="1" hidden="1">
      <c r="A36" s="72" t="str">
        <f>IF(Rechnen2!$Y$3=0,"","11-12")</f>
        <v>11-12</v>
      </c>
      <c r="B36" s="73" t="str">
        <f>$B$11</f>
        <v>Dritter Gruppe D</v>
      </c>
      <c r="C36" s="73">
        <f>$C$11</f>
        <v>2</v>
      </c>
      <c r="D36" s="73">
        <f>$D$11</f>
        <v>0</v>
      </c>
      <c r="E36" s="73">
        <f>$E$11</f>
        <v>0</v>
      </c>
      <c r="F36" s="75" t="s">
        <v>15</v>
      </c>
      <c r="G36" s="73">
        <f>$G$11</f>
        <v>5</v>
      </c>
      <c r="H36" s="76">
        <f t="shared" si="0"/>
        <v>-5</v>
      </c>
      <c r="I36" s="71"/>
      <c r="J36" s="70"/>
      <c r="K36" s="70"/>
      <c r="L36" s="71"/>
      <c r="M36" s="70"/>
      <c r="N36" s="70"/>
      <c r="O36" s="70"/>
      <c r="P36" s="227"/>
    </row>
    <row r="37" spans="1:16" ht="15" customHeight="1" hidden="1">
      <c r="A37" s="78"/>
      <c r="B37" s="70"/>
      <c r="C37" s="70"/>
      <c r="D37" s="70"/>
      <c r="E37" s="70"/>
      <c r="F37" s="70"/>
      <c r="G37" s="70"/>
      <c r="H37" s="70"/>
      <c r="I37" s="71"/>
      <c r="J37" s="70"/>
      <c r="K37" s="70"/>
      <c r="L37" s="71"/>
      <c r="M37" s="70"/>
      <c r="N37" s="70"/>
      <c r="O37" s="70"/>
      <c r="P37" s="227"/>
    </row>
    <row r="38" spans="1:16" ht="15">
      <c r="A38" s="78"/>
      <c r="B38" s="70"/>
      <c r="C38" s="70"/>
      <c r="D38" s="70"/>
      <c r="E38" s="70"/>
      <c r="F38" s="70"/>
      <c r="G38" s="70"/>
      <c r="H38" s="70"/>
      <c r="I38" s="71"/>
      <c r="J38" s="70"/>
      <c r="K38" s="70"/>
      <c r="L38" s="71"/>
      <c r="M38" s="70"/>
      <c r="N38" s="70"/>
      <c r="O38" s="70"/>
      <c r="P38" s="227"/>
    </row>
    <row r="39" spans="1:16" ht="15">
      <c r="A39" s="78"/>
      <c r="B39" s="70"/>
      <c r="C39" s="70"/>
      <c r="D39" s="70"/>
      <c r="E39" s="70"/>
      <c r="F39" s="70"/>
      <c r="G39" s="70"/>
      <c r="H39" s="70"/>
      <c r="I39" s="71"/>
      <c r="J39" s="70"/>
      <c r="K39" s="70"/>
      <c r="L39" s="71"/>
      <c r="M39" s="70"/>
      <c r="N39" s="70"/>
      <c r="O39" s="70"/>
      <c r="P39" s="227"/>
    </row>
    <row r="40" spans="1:16" ht="15">
      <c r="A40" s="78"/>
      <c r="B40" s="70"/>
      <c r="C40" s="70"/>
      <c r="D40" s="70"/>
      <c r="E40" s="70"/>
      <c r="F40" s="70"/>
      <c r="G40" s="70"/>
      <c r="H40" s="70"/>
      <c r="I40" s="71"/>
      <c r="J40" s="70"/>
      <c r="K40" s="70"/>
      <c r="L40" s="71"/>
      <c r="M40" s="70"/>
      <c r="N40" s="70"/>
      <c r="O40" s="70"/>
      <c r="P40" s="227"/>
    </row>
    <row r="41" spans="1:16" ht="15">
      <c r="A41" s="78"/>
      <c r="B41" s="70"/>
      <c r="C41" s="70"/>
      <c r="D41" s="70"/>
      <c r="E41" s="70"/>
      <c r="F41" s="70"/>
      <c r="G41" s="70"/>
      <c r="H41" s="70"/>
      <c r="I41" s="71"/>
      <c r="J41" s="70"/>
      <c r="K41" s="70"/>
      <c r="L41" s="71"/>
      <c r="M41" s="70"/>
      <c r="N41" s="70"/>
      <c r="O41" s="70"/>
      <c r="P41" s="227"/>
    </row>
  </sheetData>
  <sheetProtection password="E760" sheet="1" objects="1" scenarios="1"/>
  <mergeCells count="28">
    <mergeCell ref="B1:D1"/>
    <mergeCell ref="E1:I1"/>
    <mergeCell ref="E2:G2"/>
    <mergeCell ref="N5:S5"/>
    <mergeCell ref="A7:A8"/>
    <mergeCell ref="B7:B8"/>
    <mergeCell ref="C7:C8"/>
    <mergeCell ref="D7:D8"/>
    <mergeCell ref="E7:G8"/>
    <mergeCell ref="H7:H8"/>
    <mergeCell ref="A13:A14"/>
    <mergeCell ref="B13:B14"/>
    <mergeCell ref="C13:C14"/>
    <mergeCell ref="D13:D14"/>
    <mergeCell ref="E13:G14"/>
    <mergeCell ref="H13:H14"/>
    <mergeCell ref="A19:A20"/>
    <mergeCell ref="B19:B20"/>
    <mergeCell ref="C19:C20"/>
    <mergeCell ref="D19:D20"/>
    <mergeCell ref="E19:G20"/>
    <mergeCell ref="H19:H20"/>
    <mergeCell ref="B26:H26"/>
    <mergeCell ref="A27:B28"/>
    <mergeCell ref="C27:C28"/>
    <mergeCell ref="D27:D28"/>
    <mergeCell ref="E27:G28"/>
    <mergeCell ref="H27:H2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4"/>
  <dimension ref="A1:Z42"/>
  <sheetViews>
    <sheetView zoomScale="60" zoomScaleNormal="60" zoomScalePageLayoutView="0" workbookViewId="0" topLeftCell="A1">
      <selection activeCell="T21" sqref="T21"/>
    </sheetView>
  </sheetViews>
  <sheetFormatPr defaultColWidth="11.421875" defaultRowHeight="12.75"/>
  <cols>
    <col min="1" max="1" width="5.140625" style="8" customWidth="1"/>
    <col min="2" max="2" width="18.7109375" style="9" customWidth="1"/>
    <col min="3" max="3" width="2.28125" style="9" customWidth="1"/>
    <col min="4" max="4" width="18.710937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18.710937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2.421875" style="9" customWidth="1"/>
    <col min="19" max="19" width="7.8515625" style="10" customWidth="1"/>
    <col min="20" max="20" width="7.28125" style="10" customWidth="1"/>
    <col min="21" max="21" width="7.421875" style="10" customWidth="1"/>
    <col min="22" max="22" width="7.28125" style="10" customWidth="1"/>
    <col min="23" max="24" width="8.421875" style="10" customWidth="1"/>
    <col min="25" max="16384" width="11.421875" style="12" customWidth="1"/>
  </cols>
  <sheetData>
    <row r="1" spans="23:24" ht="47.25" customHeight="1">
      <c r="W1" s="11"/>
      <c r="X1" s="11"/>
    </row>
    <row r="2" spans="1:26" ht="43.5" customHeight="1">
      <c r="A2" s="13" t="s">
        <v>32</v>
      </c>
      <c r="B2" s="14" t="s">
        <v>33</v>
      </c>
      <c r="C2" s="14"/>
      <c r="D2" s="14" t="s">
        <v>33</v>
      </c>
      <c r="E2" s="340" t="s">
        <v>12</v>
      </c>
      <c r="F2" s="340"/>
      <c r="G2" s="340"/>
      <c r="H2" s="63" t="s">
        <v>34</v>
      </c>
      <c r="I2" s="63" t="s">
        <v>35</v>
      </c>
      <c r="J2" s="15"/>
      <c r="K2" s="16" t="s">
        <v>0</v>
      </c>
      <c r="L2" s="16" t="s">
        <v>36</v>
      </c>
      <c r="M2" s="16" t="s">
        <v>1</v>
      </c>
      <c r="N2" s="341" t="s">
        <v>2</v>
      </c>
      <c r="O2" s="341"/>
      <c r="P2" s="341"/>
      <c r="Q2" s="16" t="s">
        <v>37</v>
      </c>
      <c r="R2" s="15"/>
      <c r="S2" s="10" t="s">
        <v>38</v>
      </c>
      <c r="T2" s="10" t="s">
        <v>39</v>
      </c>
      <c r="U2" s="10" t="s">
        <v>40</v>
      </c>
      <c r="V2" s="10" t="s">
        <v>41</v>
      </c>
      <c r="W2" s="11" t="s">
        <v>42</v>
      </c>
      <c r="X2" s="11" t="s">
        <v>43</v>
      </c>
      <c r="Y2" s="11" t="s">
        <v>48</v>
      </c>
      <c r="Z2" s="11" t="s">
        <v>49</v>
      </c>
    </row>
    <row r="3" spans="1:26" ht="12.75">
      <c r="A3" s="17">
        <f>Spielplan1!$B16</f>
        <v>1</v>
      </c>
      <c r="B3" s="17" t="str">
        <f>Spielplan1!$F16</f>
        <v>M01</v>
      </c>
      <c r="C3" s="18" t="s">
        <v>14</v>
      </c>
      <c r="D3" s="19" t="str">
        <f>Spielplan1!$H16</f>
        <v>M02</v>
      </c>
      <c r="E3" s="14">
        <f>IF(Spielplan1!$I16="","",Spielplan1!$I16)</f>
      </c>
      <c r="F3" s="14" t="s">
        <v>15</v>
      </c>
      <c r="G3" s="14">
        <f>IF(Spielplan1!$K16="","",Spielplan1!$K16)</f>
      </c>
      <c r="H3" s="64">
        <f aca="true" t="shared" si="0" ref="H3:H22">IF(OR($E3="",$G3=""),"",IF(E3&gt;G3,3,IF(E3=G3,1,0)))</f>
      </c>
      <c r="I3" s="64">
        <f aca="true" t="shared" si="1" ref="I3:I22">IF(OR($E3="",$G3=""),"",IF(G3&gt;E3,3,IF(E3=G3,1,0)))</f>
      </c>
      <c r="K3" s="62" t="str">
        <f>Vorgaben!A2</f>
        <v>M01</v>
      </c>
      <c r="L3" s="18">
        <f>SUM(S3:V3)</f>
        <v>0</v>
      </c>
      <c r="M3" s="18">
        <f>SUM(H3,I11,H23,I35)</f>
        <v>0</v>
      </c>
      <c r="N3" s="14">
        <f>SUM(E3,G11,E23,G35)</f>
        <v>0</v>
      </c>
      <c r="O3" s="14" t="s">
        <v>15</v>
      </c>
      <c r="P3" s="14">
        <f>SUM(G3,E11,E35,G23)</f>
        <v>0</v>
      </c>
      <c r="Q3" s="14">
        <f>N3-P3</f>
        <v>0</v>
      </c>
      <c r="R3" s="20"/>
      <c r="S3" s="10">
        <f>IF(OR(E3="",G3=""),0,1)</f>
        <v>0</v>
      </c>
      <c r="T3" s="10">
        <f>IF(OR(E11="",G11=""),0,1)</f>
        <v>0</v>
      </c>
      <c r="U3" s="10">
        <f>IF(OR(E23="",G23=""),0,1)</f>
        <v>0</v>
      </c>
      <c r="V3" s="10">
        <f>IF(OR(E35="",G35=""),0,1)</f>
        <v>0</v>
      </c>
      <c r="W3" s="10">
        <f>SUM(L3:L7)/2</f>
        <v>0</v>
      </c>
      <c r="X3" s="10">
        <f>SUM(L10:L14)/2</f>
        <v>0</v>
      </c>
      <c r="Y3" s="10">
        <f>SUM(L17:L21)/2</f>
        <v>0</v>
      </c>
      <c r="Z3" s="10">
        <f>SUM(L24:L28)/2</f>
        <v>0</v>
      </c>
    </row>
    <row r="4" spans="1:22" ht="12.75">
      <c r="A4" s="17">
        <f>Spielplan1!$B17</f>
        <v>2</v>
      </c>
      <c r="B4" s="17" t="str">
        <f>Spielplan1!$F17</f>
        <v>M06</v>
      </c>
      <c r="C4" s="18" t="s">
        <v>14</v>
      </c>
      <c r="D4" s="19" t="str">
        <f>Spielplan1!$H17</f>
        <v>M07</v>
      </c>
      <c r="E4" s="14">
        <f>IF(Spielplan1!$I17="","",Spielplan1!$I17)</f>
      </c>
      <c r="F4" s="14" t="s">
        <v>15</v>
      </c>
      <c r="G4" s="14">
        <f>IF(Spielplan1!$K17="","",Spielplan1!$K17)</f>
      </c>
      <c r="H4" s="64">
        <f t="shared" si="0"/>
      </c>
      <c r="I4" s="64">
        <f t="shared" si="1"/>
      </c>
      <c r="K4" s="62" t="str">
        <f>Vorgaben!A3</f>
        <v>M02</v>
      </c>
      <c r="L4" s="18">
        <f>SUM(S4:V4)</f>
        <v>0</v>
      </c>
      <c r="M4" s="18">
        <f>SUM(I3,I15,H27,H39)</f>
        <v>0</v>
      </c>
      <c r="N4" s="14">
        <f>SUM(G3,G15,E27,E39)</f>
        <v>0</v>
      </c>
      <c r="O4" s="14" t="s">
        <v>15</v>
      </c>
      <c r="P4" s="14">
        <f>SUM(E3,E15,G27,G39)</f>
        <v>0</v>
      </c>
      <c r="Q4" s="14">
        <f>N4-P4</f>
        <v>0</v>
      </c>
      <c r="R4" s="20"/>
      <c r="S4" s="10">
        <f>IF(OR(E3="",G3=""),0,1)</f>
        <v>0</v>
      </c>
      <c r="T4" s="10">
        <f>IF(OR(E15="",G15=""),0,1)</f>
        <v>0</v>
      </c>
      <c r="U4" s="10">
        <f>IF(OR(E27="",G27=""),0,1)</f>
        <v>0</v>
      </c>
      <c r="V4" s="10">
        <f>IF(OR(E39="",G39=""),0,1)</f>
        <v>0</v>
      </c>
    </row>
    <row r="5" spans="1:22" ht="12.75">
      <c r="A5" s="17">
        <f>Spielplan1!$B36</f>
        <v>3</v>
      </c>
      <c r="B5" s="17" t="str">
        <f>Spielplan1!$F36</f>
        <v>M11</v>
      </c>
      <c r="C5" s="18" t="s">
        <v>14</v>
      </c>
      <c r="D5" s="19" t="str">
        <f>Spielplan1!$H36</f>
        <v>M12</v>
      </c>
      <c r="E5" s="14">
        <f>IF(Spielplan1!$I36="","",Spielplan1!$I36)</f>
      </c>
      <c r="F5" s="14" t="s">
        <v>15</v>
      </c>
      <c r="G5" s="14">
        <f>IF(Spielplan1!$K36="","",Spielplan1!$K36)</f>
      </c>
      <c r="H5" s="64">
        <f t="shared" si="0"/>
      </c>
      <c r="I5" s="64">
        <f t="shared" si="1"/>
      </c>
      <c r="K5" s="62" t="str">
        <f>Vorgaben!A4</f>
        <v>M03</v>
      </c>
      <c r="L5" s="18">
        <f>SUM(S5:V5)</f>
        <v>0</v>
      </c>
      <c r="M5" s="18">
        <f>SUM(H7,H15,I23,I31)</f>
        <v>0</v>
      </c>
      <c r="N5" s="14">
        <f>SUM(E7,E15,G23,G31)</f>
        <v>0</v>
      </c>
      <c r="O5" s="14" t="s">
        <v>15</v>
      </c>
      <c r="P5" s="14">
        <f>SUM(G7,G15,E23,E31)</f>
        <v>0</v>
      </c>
      <c r="Q5" s="14">
        <f>N5-P5</f>
        <v>0</v>
      </c>
      <c r="R5" s="20"/>
      <c r="S5" s="10">
        <f>IF(OR(E7="",G7=""),0,1)</f>
        <v>0</v>
      </c>
      <c r="T5" s="10">
        <f>IF(OR(E15="",G15=""),0,1)</f>
        <v>0</v>
      </c>
      <c r="U5" s="10">
        <f>IF(OR(E23="",G23=""),0,1)</f>
        <v>0</v>
      </c>
      <c r="V5" s="10">
        <f>IF(OR(E31="",G31=""),0,1)</f>
        <v>0</v>
      </c>
    </row>
    <row r="6" spans="1:22" ht="12.75">
      <c r="A6" s="17">
        <f>Spielplan1!$B37</f>
        <v>4</v>
      </c>
      <c r="B6" s="17" t="str">
        <f>Spielplan1!$F37</f>
        <v>M16</v>
      </c>
      <c r="C6" s="18" t="s">
        <v>14</v>
      </c>
      <c r="D6" s="19" t="str">
        <f>Spielplan1!$H37</f>
        <v>M17</v>
      </c>
      <c r="E6" s="14">
        <f>IF(Spielplan1!$I37="","",Spielplan1!$I37)</f>
      </c>
      <c r="F6" s="14" t="s">
        <v>15</v>
      </c>
      <c r="G6" s="14">
        <f>IF(Spielplan1!$K37="","",Spielplan1!$K37)</f>
      </c>
      <c r="H6" s="64">
        <f t="shared" si="0"/>
      </c>
      <c r="I6" s="64">
        <f t="shared" si="1"/>
      </c>
      <c r="K6" s="62" t="str">
        <f>Vorgaben!A5</f>
        <v>M04</v>
      </c>
      <c r="L6" s="18">
        <f>SUM(S6:V6)</f>
        <v>0</v>
      </c>
      <c r="M6" s="18">
        <f>SUM(I7,H19,H35,I27)</f>
        <v>0</v>
      </c>
      <c r="N6" s="14">
        <f>SUM(G7,E19,G27,E35)</f>
        <v>0</v>
      </c>
      <c r="O6" s="14" t="s">
        <v>15</v>
      </c>
      <c r="P6" s="14">
        <f>SUM(E7,G19,E27,G35)</f>
        <v>0</v>
      </c>
      <c r="Q6" s="14">
        <f>N6-P6</f>
        <v>0</v>
      </c>
      <c r="R6" s="20"/>
      <c r="S6" s="10">
        <f>IF(OR(E7="",G7=""),0,1)</f>
        <v>0</v>
      </c>
      <c r="T6" s="10">
        <f>IF(OR(E19="",G19=""),0,1)</f>
        <v>0</v>
      </c>
      <c r="U6" s="10">
        <f>IF(OR(E27="",G27=""),0,1)</f>
        <v>0</v>
      </c>
      <c r="V6" s="10">
        <f>IF(OR(E35="",G35=""),0,1)</f>
        <v>0</v>
      </c>
    </row>
    <row r="7" spans="1:22" ht="12.75">
      <c r="A7" s="17">
        <f>Spielplan1!$B18</f>
        <v>5</v>
      </c>
      <c r="B7" s="17" t="str">
        <f>Spielplan1!$F18</f>
        <v>M03</v>
      </c>
      <c r="C7" s="18" t="s">
        <v>14</v>
      </c>
      <c r="D7" s="19" t="str">
        <f>Spielplan1!$H18</f>
        <v>M04</v>
      </c>
      <c r="E7" s="14">
        <f>IF(Spielplan1!$I18="","",Spielplan1!$I18)</f>
      </c>
      <c r="F7" s="14" t="s">
        <v>15</v>
      </c>
      <c r="G7" s="14">
        <f>IF(Spielplan1!$K18="","",Spielplan1!$K18)</f>
      </c>
      <c r="H7" s="64">
        <f t="shared" si="0"/>
      </c>
      <c r="I7" s="64">
        <f t="shared" si="1"/>
      </c>
      <c r="K7" s="62" t="str">
        <f>Vorgaben!A6</f>
        <v>M05</v>
      </c>
      <c r="L7" s="18">
        <f>SUM(S7:V7)</f>
        <v>0</v>
      </c>
      <c r="M7" s="18">
        <f>SUM(H11,I19,H31,I39)</f>
        <v>0</v>
      </c>
      <c r="N7" s="14">
        <f>SUM(E11,G19,E31,G39)</f>
        <v>0</v>
      </c>
      <c r="O7" s="14" t="s">
        <v>15</v>
      </c>
      <c r="P7" s="14">
        <f>SUM(G11,E19,G31,E39)</f>
        <v>0</v>
      </c>
      <c r="Q7" s="14">
        <f>N7-P7</f>
        <v>0</v>
      </c>
      <c r="R7" s="20"/>
      <c r="S7" s="10">
        <f>IF(OR(E11="",G11=""),0,1)</f>
        <v>0</v>
      </c>
      <c r="T7" s="10">
        <f>IF(OR(E19="",G19=""),0,1)</f>
        <v>0</v>
      </c>
      <c r="U7" s="10">
        <f>IF(OR(E31="",G31=""),0,1)</f>
        <v>0</v>
      </c>
      <c r="V7" s="10">
        <f>IF(OR(E39="",G39=""),0,1)</f>
        <v>0</v>
      </c>
    </row>
    <row r="8" spans="1:24" ht="12.75">
      <c r="A8" s="17">
        <f>Spielplan1!$B19</f>
        <v>6</v>
      </c>
      <c r="B8" s="17" t="str">
        <f>Spielplan1!$F19</f>
        <v>M08</v>
      </c>
      <c r="C8" s="18" t="s">
        <v>14</v>
      </c>
      <c r="D8" s="19" t="str">
        <f>Spielplan1!$H19</f>
        <v>M09</v>
      </c>
      <c r="E8" s="14">
        <f>IF(Spielplan1!$I19="","",Spielplan1!$I19)</f>
      </c>
      <c r="F8" s="14" t="s">
        <v>15</v>
      </c>
      <c r="G8" s="14">
        <f>IF(Spielplan1!$K19="","",Spielplan1!$K19)</f>
      </c>
      <c r="H8" s="64">
        <f t="shared" si="0"/>
      </c>
      <c r="I8" s="64">
        <f t="shared" si="1"/>
      </c>
      <c r="K8" s="340" t="s">
        <v>6</v>
      </c>
      <c r="L8" s="340" t="s">
        <v>36</v>
      </c>
      <c r="M8" s="340" t="s">
        <v>1</v>
      </c>
      <c r="N8" s="340" t="s">
        <v>2</v>
      </c>
      <c r="O8" s="340"/>
      <c r="P8" s="340"/>
      <c r="Q8" s="340" t="s">
        <v>37</v>
      </c>
      <c r="W8" s="21"/>
      <c r="X8" s="21"/>
    </row>
    <row r="9" spans="1:24" ht="12.75">
      <c r="A9" s="17">
        <f>Spielplan1!$B38</f>
        <v>7</v>
      </c>
      <c r="B9" s="17" t="str">
        <f>Spielplan1!$F38</f>
        <v>M13</v>
      </c>
      <c r="C9" s="18" t="s">
        <v>14</v>
      </c>
      <c r="D9" s="19" t="str">
        <f>Spielplan1!$H38</f>
        <v>M14</v>
      </c>
      <c r="E9" s="14">
        <f>IF(Spielplan1!$I38="","",Spielplan1!$I38)</f>
      </c>
      <c r="F9" s="14" t="s">
        <v>15</v>
      </c>
      <c r="G9" s="14">
        <f>IF(Spielplan1!$K38="","",Spielplan1!$K38)</f>
      </c>
      <c r="H9" s="64">
        <f t="shared" si="0"/>
      </c>
      <c r="I9" s="64">
        <f t="shared" si="1"/>
      </c>
      <c r="K9" s="340"/>
      <c r="L9" s="340"/>
      <c r="M9" s="340"/>
      <c r="N9" s="340"/>
      <c r="O9" s="340"/>
      <c r="P9" s="340"/>
      <c r="Q9" s="340"/>
      <c r="W9" s="21"/>
      <c r="X9" s="21"/>
    </row>
    <row r="10" spans="1:24" ht="12.75">
      <c r="A10" s="17">
        <f>Spielplan1!$B39</f>
        <v>8</v>
      </c>
      <c r="B10" s="17" t="str">
        <f>Spielplan1!$F39</f>
        <v>M18</v>
      </c>
      <c r="C10" s="18" t="s">
        <v>14</v>
      </c>
      <c r="D10" s="19" t="str">
        <f>Spielplan1!$H39</f>
        <v>M19</v>
      </c>
      <c r="E10" s="14">
        <f>IF(Spielplan1!$I39="","",Spielplan1!$I39)</f>
      </c>
      <c r="F10" s="14" t="s">
        <v>15</v>
      </c>
      <c r="G10" s="14">
        <f>IF(Spielplan1!$K39="","",Spielplan1!$K39)</f>
      </c>
      <c r="H10" s="64">
        <f t="shared" si="0"/>
      </c>
      <c r="I10" s="64">
        <f t="shared" si="1"/>
      </c>
      <c r="K10" s="62" t="str">
        <f>Vorgaben!A9</f>
        <v>M06</v>
      </c>
      <c r="L10" s="18">
        <f>SUM(S10:V10)</f>
        <v>0</v>
      </c>
      <c r="M10" s="18">
        <f>SUM(I12,H24,I36,H4)</f>
        <v>0</v>
      </c>
      <c r="N10" s="14">
        <f>SUM(E4,G12,E24,G36)</f>
        <v>0</v>
      </c>
      <c r="O10" s="14" t="s">
        <v>15</v>
      </c>
      <c r="P10" s="14">
        <f>SUM(G4,E12,G24,E36)</f>
        <v>0</v>
      </c>
      <c r="Q10" s="14">
        <f>N10-P10</f>
        <v>0</v>
      </c>
      <c r="R10" s="22"/>
      <c r="S10" s="10">
        <f>IF(OR(E4="",G4=""),0,1)</f>
        <v>0</v>
      </c>
      <c r="T10" s="10">
        <f>IF(OR(E12="",G12=""),0,1)</f>
        <v>0</v>
      </c>
      <c r="U10" s="10">
        <f>IF(OR(E24="",G24=""),0,1)</f>
        <v>0</v>
      </c>
      <c r="V10" s="10">
        <f>IF(OR(E36="",G36=""),0,1)</f>
        <v>0</v>
      </c>
      <c r="W10" s="23"/>
      <c r="X10" s="23"/>
    </row>
    <row r="11" spans="1:24" ht="12.75">
      <c r="A11" s="17">
        <f>Spielplan1!$B20</f>
        <v>9</v>
      </c>
      <c r="B11" s="17" t="str">
        <f>Spielplan1!$F20</f>
        <v>M05</v>
      </c>
      <c r="C11" s="18" t="s">
        <v>14</v>
      </c>
      <c r="D11" s="19" t="str">
        <f>Spielplan1!$H20</f>
        <v>M01</v>
      </c>
      <c r="E11" s="14">
        <f>IF(Spielplan1!$I20="","",Spielplan1!$I20)</f>
      </c>
      <c r="F11" s="14" t="s">
        <v>15</v>
      </c>
      <c r="G11" s="14">
        <f>IF(Spielplan1!$K20="","",Spielplan1!$K20)</f>
      </c>
      <c r="H11" s="64">
        <f t="shared" si="0"/>
      </c>
      <c r="I11" s="64">
        <f t="shared" si="1"/>
      </c>
      <c r="J11" s="24"/>
      <c r="K11" s="62" t="str">
        <f>Vorgaben!A10</f>
        <v>M07</v>
      </c>
      <c r="L11" s="18">
        <f>SUM(S11:V11)</f>
        <v>0</v>
      </c>
      <c r="M11" s="18">
        <f>SUM(I4,I16,H28,H40)</f>
        <v>0</v>
      </c>
      <c r="N11" s="14">
        <f>SUM(G4,G16,E28,E40)</f>
        <v>0</v>
      </c>
      <c r="O11" s="14" t="s">
        <v>15</v>
      </c>
      <c r="P11" s="14">
        <f>SUM(E4,E16,G28,G40)</f>
        <v>0</v>
      </c>
      <c r="Q11" s="14">
        <f>N11-P11</f>
        <v>0</v>
      </c>
      <c r="R11" s="24"/>
      <c r="S11" s="10">
        <f>IF(OR(E4="",G4=""),0,1)</f>
        <v>0</v>
      </c>
      <c r="T11" s="10">
        <f>IF(OR(E16="",G16=""),0,1)</f>
        <v>0</v>
      </c>
      <c r="U11" s="10">
        <f>IF(OR(E28="",G28=""),0,1)</f>
        <v>0</v>
      </c>
      <c r="V11" s="10">
        <f>IF(OR(E40="",G40=""),0,1)</f>
        <v>0</v>
      </c>
      <c r="W11" s="24"/>
      <c r="X11" s="24"/>
    </row>
    <row r="12" spans="1:22" ht="12.75">
      <c r="A12" s="17">
        <f>Spielplan1!$B21</f>
        <v>10</v>
      </c>
      <c r="B12" s="17" t="str">
        <f>Spielplan1!$F21</f>
        <v>M10</v>
      </c>
      <c r="C12" s="18" t="s">
        <v>14</v>
      </c>
      <c r="D12" s="19" t="str">
        <f>Spielplan1!$H21</f>
        <v>M06</v>
      </c>
      <c r="E12" s="14">
        <f>IF(Spielplan1!$I21="","",Spielplan1!$I21)</f>
      </c>
      <c r="F12" s="14" t="s">
        <v>15</v>
      </c>
      <c r="G12" s="14">
        <f>IF(Spielplan1!$K21="","",Spielplan1!$K21)</f>
      </c>
      <c r="H12" s="64">
        <f t="shared" si="0"/>
      </c>
      <c r="I12" s="64">
        <f t="shared" si="1"/>
      </c>
      <c r="K12" s="62" t="str">
        <f>Vorgaben!A11</f>
        <v>M08</v>
      </c>
      <c r="L12" s="18">
        <f>SUM(S12:V12)</f>
        <v>0</v>
      </c>
      <c r="M12" s="18">
        <f>SUM(H8,H16,I24,I32)</f>
        <v>0</v>
      </c>
      <c r="N12" s="14">
        <f>SUM(E8,E16,G24,G32)</f>
        <v>0</v>
      </c>
      <c r="O12" s="14" t="s">
        <v>15</v>
      </c>
      <c r="P12" s="14">
        <f>SUM(G8,G16,E24,E32)</f>
        <v>0</v>
      </c>
      <c r="Q12" s="14">
        <f>N12-P12</f>
        <v>0</v>
      </c>
      <c r="S12" s="10">
        <f>IF(OR(E8="",G8=""),0,1)</f>
        <v>0</v>
      </c>
      <c r="T12" s="10">
        <f>IF(OR(E16="",G16=""),0,1)</f>
        <v>0</v>
      </c>
      <c r="U12" s="10">
        <f>IF(OR(E24="",G24=""),0,1)</f>
        <v>0</v>
      </c>
      <c r="V12" s="10">
        <f>IF(OR(E32="",G32=""),0,1)</f>
        <v>0</v>
      </c>
    </row>
    <row r="13" spans="1:22" ht="12.75">
      <c r="A13" s="17">
        <f>Spielplan1!$B40</f>
        <v>11</v>
      </c>
      <c r="B13" s="17" t="str">
        <f>Spielplan1!$F40</f>
        <v>M15</v>
      </c>
      <c r="C13" s="18" t="s">
        <v>14</v>
      </c>
      <c r="D13" s="19" t="str">
        <f>Spielplan1!$H40</f>
        <v>M11</v>
      </c>
      <c r="E13" s="14">
        <f>IF(Spielplan1!$I40="","",Spielplan1!$I40)</f>
      </c>
      <c r="F13" s="14" t="s">
        <v>15</v>
      </c>
      <c r="G13" s="14">
        <f>IF(Spielplan1!$K40="","",Spielplan1!$K40)</f>
      </c>
      <c r="H13" s="64">
        <f t="shared" si="0"/>
      </c>
      <c r="I13" s="64">
        <f t="shared" si="1"/>
      </c>
      <c r="K13" s="62" t="str">
        <f>Vorgaben!A12</f>
        <v>M09</v>
      </c>
      <c r="L13" s="18">
        <f>SUM(S13:V13)</f>
        <v>0</v>
      </c>
      <c r="M13" s="18">
        <f>SUM(I8,H20,I28,H36)</f>
        <v>0</v>
      </c>
      <c r="N13" s="14">
        <f>SUM(G8,E20,G28,E36)</f>
        <v>0</v>
      </c>
      <c r="O13" s="14" t="s">
        <v>15</v>
      </c>
      <c r="P13" s="14">
        <f>SUM(E8,G20,E28,G36)</f>
        <v>0</v>
      </c>
      <c r="Q13" s="14">
        <f>N13-P13</f>
        <v>0</v>
      </c>
      <c r="S13" s="10">
        <f>IF(OR(E8="",G8=""),0,1)</f>
        <v>0</v>
      </c>
      <c r="T13" s="10">
        <f>IF(OR(E20="",G20=""),0,1)</f>
        <v>0</v>
      </c>
      <c r="U13" s="10">
        <f>IF(OR(E28="",G28=""),0,1)</f>
        <v>0</v>
      </c>
      <c r="V13" s="10">
        <f>IF(OR(E36="",G36=""),0,1)</f>
        <v>0</v>
      </c>
    </row>
    <row r="14" spans="1:22" ht="15.75" customHeight="1">
      <c r="A14" s="17">
        <f>Spielplan1!$B41</f>
        <v>12</v>
      </c>
      <c r="B14" s="17" t="str">
        <f>Spielplan1!$F41</f>
        <v>M20</v>
      </c>
      <c r="C14" s="18" t="s">
        <v>14</v>
      </c>
      <c r="D14" s="19" t="str">
        <f>Spielplan1!$H41</f>
        <v>M16</v>
      </c>
      <c r="E14" s="14">
        <f>IF(Spielplan1!$I41="","",Spielplan1!$I41)</f>
      </c>
      <c r="F14" s="14" t="s">
        <v>15</v>
      </c>
      <c r="G14" s="14">
        <f>IF(Spielplan1!$K41="","",Spielplan1!$K41)</f>
      </c>
      <c r="H14" s="64">
        <f t="shared" si="0"/>
      </c>
      <c r="I14" s="64">
        <f t="shared" si="1"/>
      </c>
      <c r="K14" s="62" t="str">
        <f>Vorgaben!A13</f>
        <v>M10</v>
      </c>
      <c r="L14" s="18">
        <f>SUM(S14:V14)</f>
        <v>0</v>
      </c>
      <c r="M14" s="18">
        <f>SUM(H12,I20,H32,I40)</f>
        <v>0</v>
      </c>
      <c r="N14" s="14">
        <f>SUM(E12,G20,E32,G40)</f>
        <v>0</v>
      </c>
      <c r="O14" s="14" t="s">
        <v>15</v>
      </c>
      <c r="P14" s="14">
        <f>SUM(G12,E20,G32,E40)</f>
        <v>0</v>
      </c>
      <c r="Q14" s="14">
        <f>N14-P14</f>
        <v>0</v>
      </c>
      <c r="S14" s="10">
        <f>IF(OR(E12="",G12=""),0,1)</f>
        <v>0</v>
      </c>
      <c r="T14" s="10">
        <f>IF(OR(E20="",G20=""),0,1)</f>
        <v>0</v>
      </c>
      <c r="U14" s="10">
        <f>IF(OR(E32="",G32=""),0,1)</f>
        <v>0</v>
      </c>
      <c r="V14" s="10">
        <f>IF(OR(E40="",G40=""),0,1)</f>
        <v>0</v>
      </c>
    </row>
    <row r="15" spans="1:24" ht="15.75" customHeight="1">
      <c r="A15" s="17">
        <f>Spielplan1!$B22</f>
        <v>13</v>
      </c>
      <c r="B15" s="17" t="str">
        <f>Spielplan1!$F22</f>
        <v>M03</v>
      </c>
      <c r="C15" s="18" t="s">
        <v>14</v>
      </c>
      <c r="D15" s="19" t="str">
        <f>Spielplan1!$H22</f>
        <v>M02</v>
      </c>
      <c r="E15" s="14">
        <f>IF(Spielplan1!$I22="","",Spielplan1!$I22)</f>
      </c>
      <c r="F15" s="14" t="s">
        <v>15</v>
      </c>
      <c r="G15" s="14">
        <f>IF(Spielplan1!$K22="","",Spielplan1!$K22)</f>
      </c>
      <c r="H15" s="64">
        <f t="shared" si="0"/>
      </c>
      <c r="I15" s="64">
        <f t="shared" si="1"/>
      </c>
      <c r="K15" s="340" t="s">
        <v>3</v>
      </c>
      <c r="L15" s="340" t="s">
        <v>36</v>
      </c>
      <c r="M15" s="340" t="s">
        <v>1</v>
      </c>
      <c r="N15" s="340" t="s">
        <v>2</v>
      </c>
      <c r="O15" s="340"/>
      <c r="P15" s="340"/>
      <c r="Q15" s="340" t="s">
        <v>37</v>
      </c>
      <c r="W15" s="21"/>
      <c r="X15" s="21"/>
    </row>
    <row r="16" spans="1:24" ht="15.75" customHeight="1">
      <c r="A16" s="17">
        <f>Spielplan1!$B23</f>
        <v>14</v>
      </c>
      <c r="B16" s="17" t="str">
        <f>Spielplan1!$F23</f>
        <v>M08</v>
      </c>
      <c r="C16" s="18" t="s">
        <v>14</v>
      </c>
      <c r="D16" s="19" t="str">
        <f>Spielplan1!$H23</f>
        <v>M07</v>
      </c>
      <c r="E16" s="14">
        <f>IF(Spielplan1!$I23="","",Spielplan1!$I23)</f>
      </c>
      <c r="F16" s="14" t="s">
        <v>15</v>
      </c>
      <c r="G16" s="14">
        <f>IF(Spielplan1!$K23="","",Spielplan1!$K23)</f>
      </c>
      <c r="H16" s="64">
        <f t="shared" si="0"/>
      </c>
      <c r="I16" s="64">
        <f t="shared" si="1"/>
      </c>
      <c r="K16" s="340"/>
      <c r="L16" s="340"/>
      <c r="M16" s="340"/>
      <c r="N16" s="340"/>
      <c r="O16" s="340"/>
      <c r="P16" s="340"/>
      <c r="Q16" s="340"/>
      <c r="W16" s="21"/>
      <c r="X16" s="21"/>
    </row>
    <row r="17" spans="1:24" ht="15.75" customHeight="1">
      <c r="A17" s="17">
        <f>Spielplan1!$B42</f>
        <v>15</v>
      </c>
      <c r="B17" s="17" t="str">
        <f>Spielplan1!$F42</f>
        <v>M13</v>
      </c>
      <c r="C17" s="18" t="s">
        <v>14</v>
      </c>
      <c r="D17" s="19" t="str">
        <f>Spielplan1!$H42</f>
        <v>M12</v>
      </c>
      <c r="E17" s="14">
        <f>IF(Spielplan1!$I42="","",Spielplan1!$I42)</f>
      </c>
      <c r="F17" s="14" t="s">
        <v>15</v>
      </c>
      <c r="G17" s="14">
        <f>IF(Spielplan1!$K42="","",Spielplan1!$K42)</f>
      </c>
      <c r="H17" s="64">
        <f t="shared" si="0"/>
      </c>
      <c r="I17" s="64">
        <f t="shared" si="1"/>
      </c>
      <c r="K17" s="3" t="str">
        <f>Vorgaben!B2</f>
        <v>M11</v>
      </c>
      <c r="L17" s="18">
        <f>SUM(S17:V17)</f>
        <v>0</v>
      </c>
      <c r="M17" s="18">
        <f>SUM(H5,I13,H25,I37)</f>
        <v>0</v>
      </c>
      <c r="N17" s="14">
        <f>SUM(E5,G13,E25,G37)</f>
        <v>0</v>
      </c>
      <c r="O17" s="14" t="s">
        <v>15</v>
      </c>
      <c r="P17" s="14">
        <f>SUM(G5,E13,G25,E37)</f>
        <v>0</v>
      </c>
      <c r="Q17" s="14">
        <f>N17-P17</f>
        <v>0</v>
      </c>
      <c r="R17" s="22"/>
      <c r="S17" s="10">
        <f>IF(OR(E5="",G5=""),0,1)</f>
        <v>0</v>
      </c>
      <c r="T17" s="10">
        <f>IF(OR(E13="",G13=""),0,1)</f>
        <v>0</v>
      </c>
      <c r="U17" s="10">
        <f>IF(OR(E25="",G25=""),0,1)</f>
        <v>0</v>
      </c>
      <c r="V17" s="10">
        <f>IF(OR(E37="",G37=""),0,1)</f>
        <v>0</v>
      </c>
      <c r="W17" s="23"/>
      <c r="X17" s="23"/>
    </row>
    <row r="18" spans="1:24" ht="12.75">
      <c r="A18" s="17">
        <f>Spielplan1!$B43</f>
        <v>16</v>
      </c>
      <c r="B18" s="17" t="str">
        <f>Spielplan1!$F43</f>
        <v>M18</v>
      </c>
      <c r="C18" s="18" t="s">
        <v>14</v>
      </c>
      <c r="D18" s="19" t="str">
        <f>Spielplan1!$H43</f>
        <v>M17</v>
      </c>
      <c r="E18" s="14">
        <f>IF(Spielplan1!$I43="","",Spielplan1!$I43)</f>
      </c>
      <c r="F18" s="14" t="s">
        <v>15</v>
      </c>
      <c r="G18" s="14">
        <f>IF(Spielplan1!$K43="","",Spielplan1!$K43)</f>
      </c>
      <c r="H18" s="64">
        <f t="shared" si="0"/>
      </c>
      <c r="I18" s="64">
        <f t="shared" si="1"/>
      </c>
      <c r="K18" s="62" t="str">
        <f>Vorgaben!B3</f>
        <v>M12</v>
      </c>
      <c r="L18" s="18">
        <f>SUM(S18:V18)</f>
        <v>0</v>
      </c>
      <c r="M18" s="18">
        <f>SUM(I5,I17,H29,H41)</f>
        <v>0</v>
      </c>
      <c r="N18" s="14">
        <f>SUM(G5,G17,E29,E41)</f>
        <v>0</v>
      </c>
      <c r="O18" s="14" t="s">
        <v>15</v>
      </c>
      <c r="P18" s="14">
        <f>SUM(E5,E17,G29,G41)</f>
        <v>0</v>
      </c>
      <c r="Q18" s="14">
        <f>N18-P18</f>
        <v>0</v>
      </c>
      <c r="R18" s="24"/>
      <c r="S18" s="10">
        <f>IF(OR(E5="",G5=""),0,1)</f>
        <v>0</v>
      </c>
      <c r="T18" s="10">
        <f>IF(OR(E17="",G17=""),0,1)</f>
        <v>0</v>
      </c>
      <c r="U18" s="10">
        <f>IF(OR(E29="",G29=""),0,1)</f>
        <v>0</v>
      </c>
      <c r="V18" s="10">
        <f>IF(OR(E41="",G41=""),0,1)</f>
        <v>0</v>
      </c>
      <c r="W18" s="24"/>
      <c r="X18" s="24"/>
    </row>
    <row r="19" spans="1:22" ht="12.75">
      <c r="A19" s="17">
        <f>Spielplan1!$B24</f>
        <v>17</v>
      </c>
      <c r="B19" s="17" t="str">
        <f>Spielplan1!$F24</f>
        <v>M04</v>
      </c>
      <c r="C19" s="18" t="s">
        <v>14</v>
      </c>
      <c r="D19" s="19" t="str">
        <f>Spielplan1!$H24</f>
        <v>M05</v>
      </c>
      <c r="E19" s="14">
        <f>IF(Spielplan1!$I24="","",Spielplan1!$I24)</f>
      </c>
      <c r="F19" s="14" t="s">
        <v>15</v>
      </c>
      <c r="G19" s="14">
        <f>IF(Spielplan1!$K24="","",Spielplan1!$K24)</f>
      </c>
      <c r="H19" s="64">
        <f t="shared" si="0"/>
      </c>
      <c r="I19" s="64">
        <f t="shared" si="1"/>
      </c>
      <c r="K19" s="62" t="str">
        <f>Vorgaben!B4</f>
        <v>M13</v>
      </c>
      <c r="L19" s="18">
        <f>SUM(S19:V19)</f>
        <v>0</v>
      </c>
      <c r="M19" s="18">
        <f>SUM(H9,H17,I25,I33)</f>
        <v>0</v>
      </c>
      <c r="N19" s="14">
        <f>SUM(E9,E17,G25,G33)</f>
        <v>0</v>
      </c>
      <c r="O19" s="14" t="s">
        <v>15</v>
      </c>
      <c r="P19" s="14">
        <f>SUM(G9,G17,E25,E33)</f>
        <v>0</v>
      </c>
      <c r="Q19" s="14">
        <f>N19-P19</f>
        <v>0</v>
      </c>
      <c r="S19" s="10">
        <f>IF(OR(E9="",G9=""),0,1)</f>
        <v>0</v>
      </c>
      <c r="T19" s="10">
        <f>IF(OR(E17="",G17=""),0,1)</f>
        <v>0</v>
      </c>
      <c r="U19" s="10">
        <f>IF(OR(E25="",G25=""),0,1)</f>
        <v>0</v>
      </c>
      <c r="V19" s="10">
        <f>IF(OR(E33="",G33=""),0,1)</f>
        <v>0</v>
      </c>
    </row>
    <row r="20" spans="1:22" ht="12.75">
      <c r="A20" s="17">
        <f>Spielplan1!$B25</f>
        <v>18</v>
      </c>
      <c r="B20" s="17" t="str">
        <f>Spielplan1!$F25</f>
        <v>M09</v>
      </c>
      <c r="C20" s="18" t="s">
        <v>14</v>
      </c>
      <c r="D20" s="19" t="str">
        <f>Spielplan1!$H25</f>
        <v>M10</v>
      </c>
      <c r="E20" s="14">
        <f>IF(Spielplan1!$I25="","",Spielplan1!$I25)</f>
      </c>
      <c r="F20" s="14" t="s">
        <v>15</v>
      </c>
      <c r="G20" s="14">
        <f>IF(Spielplan1!$K25="","",Spielplan1!$K25)</f>
      </c>
      <c r="H20" s="64">
        <f t="shared" si="0"/>
      </c>
      <c r="I20" s="64">
        <f t="shared" si="1"/>
      </c>
      <c r="K20" s="62" t="str">
        <f>Vorgaben!B5</f>
        <v>M14</v>
      </c>
      <c r="L20" s="18">
        <f>SUM(S20:V20)</f>
        <v>0</v>
      </c>
      <c r="M20" s="18">
        <f>SUM(I9,H21,I29,H37)</f>
        <v>0</v>
      </c>
      <c r="N20" s="14">
        <f>SUM(G9,E21,G29,E37)</f>
        <v>0</v>
      </c>
      <c r="O20" s="14" t="s">
        <v>15</v>
      </c>
      <c r="P20" s="14">
        <f>SUM(E9,G21,E29,G37)</f>
        <v>0</v>
      </c>
      <c r="Q20" s="14">
        <f>N20-P20</f>
        <v>0</v>
      </c>
      <c r="S20" s="10">
        <f>IF(OR(E9="",G9=""),0,1)</f>
        <v>0</v>
      </c>
      <c r="T20" s="10">
        <f>IF(OR(E21="",G21=""),0,1)</f>
        <v>0</v>
      </c>
      <c r="U20" s="10">
        <f>IF(OR(E29="",G29=""),0,1)</f>
        <v>0</v>
      </c>
      <c r="V20" s="10">
        <f>IF(OR(E37="",G37=""),0,1)</f>
        <v>0</v>
      </c>
    </row>
    <row r="21" spans="1:22" ht="12.75">
      <c r="A21" s="17">
        <f>Spielplan1!$B44</f>
        <v>19</v>
      </c>
      <c r="B21" s="17" t="str">
        <f>Spielplan1!$F44</f>
        <v>M14</v>
      </c>
      <c r="C21" s="18" t="s">
        <v>14</v>
      </c>
      <c r="D21" s="19" t="str">
        <f>Spielplan1!$H44</f>
        <v>M15</v>
      </c>
      <c r="E21" s="14">
        <f>IF(Spielplan1!$I44="","",Spielplan1!$I44)</f>
      </c>
      <c r="F21" s="14" t="s">
        <v>15</v>
      </c>
      <c r="G21" s="14">
        <f>IF(Spielplan1!$K44="","",Spielplan1!$K44)</f>
      </c>
      <c r="H21" s="64">
        <f t="shared" si="0"/>
      </c>
      <c r="I21" s="64">
        <f t="shared" si="1"/>
      </c>
      <c r="K21" s="62" t="str">
        <f>Vorgaben!B6</f>
        <v>M15</v>
      </c>
      <c r="L21" s="18">
        <f>SUM(S21:V21)</f>
        <v>0</v>
      </c>
      <c r="M21" s="18">
        <f>SUM(H13,I21,H33,I41)</f>
        <v>0</v>
      </c>
      <c r="N21" s="14">
        <f>SUM(E13,G21,E33,G41)</f>
        <v>0</v>
      </c>
      <c r="O21" s="14" t="s">
        <v>15</v>
      </c>
      <c r="P21" s="14">
        <f>SUM(G13,E21,G33,E41)</f>
        <v>0</v>
      </c>
      <c r="Q21" s="14">
        <f>N21-P21</f>
        <v>0</v>
      </c>
      <c r="S21" s="10">
        <f>IF(OR(E13="",G13=""),0,1)</f>
        <v>0</v>
      </c>
      <c r="T21" s="10">
        <f>IF(OR(E21="",G21=""),0,1)</f>
        <v>0</v>
      </c>
      <c r="U21" s="10">
        <f>IF(OR(E33="",G33=""),0,1)</f>
        <v>0</v>
      </c>
      <c r="V21" s="10">
        <f>IF(OR(E41="",G41=""),0,1)</f>
        <v>0</v>
      </c>
    </row>
    <row r="22" spans="1:24" ht="12.75">
      <c r="A22" s="17">
        <f>Spielplan1!$B45</f>
        <v>20</v>
      </c>
      <c r="B22" s="17" t="str">
        <f>Spielplan1!$F45</f>
        <v>M19</v>
      </c>
      <c r="C22" s="18" t="s">
        <v>14</v>
      </c>
      <c r="D22" s="19" t="str">
        <f>Spielplan1!$H45</f>
        <v>M20</v>
      </c>
      <c r="E22" s="14">
        <f>IF(Spielplan1!$I45="","",Spielplan1!$I45)</f>
      </c>
      <c r="F22" s="14" t="s">
        <v>15</v>
      </c>
      <c r="G22" s="14">
        <f>IF(Spielplan1!$K45="","",Spielplan1!$K45)</f>
      </c>
      <c r="H22" s="64">
        <f t="shared" si="0"/>
      </c>
      <c r="I22" s="64">
        <f t="shared" si="1"/>
      </c>
      <c r="K22" s="340" t="s">
        <v>7</v>
      </c>
      <c r="L22" s="340" t="s">
        <v>36</v>
      </c>
      <c r="M22" s="340" t="s">
        <v>1</v>
      </c>
      <c r="N22" s="340" t="s">
        <v>2</v>
      </c>
      <c r="O22" s="340"/>
      <c r="P22" s="340"/>
      <c r="Q22" s="340" t="s">
        <v>37</v>
      </c>
      <c r="W22" s="21"/>
      <c r="X22" s="21"/>
    </row>
    <row r="23" spans="1:24" ht="12.75">
      <c r="A23" s="17">
        <f>Spielplan1!$B26</f>
        <v>21</v>
      </c>
      <c r="B23" s="17" t="str">
        <f>Spielplan1!$F26</f>
        <v>M01</v>
      </c>
      <c r="C23" s="18" t="s">
        <v>14</v>
      </c>
      <c r="D23" s="19" t="str">
        <f>Spielplan1!$H26</f>
        <v>M03</v>
      </c>
      <c r="E23" s="14">
        <f>IF(Spielplan1!$I26="","",Spielplan1!$I26)</f>
      </c>
      <c r="F23" s="14" t="s">
        <v>15</v>
      </c>
      <c r="G23" s="14">
        <f>IF(Spielplan1!$K26="","",Spielplan1!$K26)</f>
      </c>
      <c r="H23" s="64">
        <f aca="true" t="shared" si="2" ref="H23:H41">IF(OR($E23="",$G23=""),"",IF(E23&gt;G23,3,IF(E23=G23,1,0)))</f>
      </c>
      <c r="I23" s="64">
        <f aca="true" t="shared" si="3" ref="I23:I42">IF(OR($E23="",$G23=""),"",IF(G23&gt;E23,3,IF(E23=G23,1,0)))</f>
      </c>
      <c r="K23" s="340"/>
      <c r="L23" s="340"/>
      <c r="M23" s="340"/>
      <c r="N23" s="340"/>
      <c r="O23" s="340"/>
      <c r="P23" s="340"/>
      <c r="Q23" s="340"/>
      <c r="W23" s="21"/>
      <c r="X23" s="21"/>
    </row>
    <row r="24" spans="1:24" ht="12.75">
      <c r="A24" s="17">
        <f>Spielplan1!$B27</f>
        <v>22</v>
      </c>
      <c r="B24" s="17" t="str">
        <f>Spielplan1!$F27</f>
        <v>M06</v>
      </c>
      <c r="C24" s="18" t="s">
        <v>14</v>
      </c>
      <c r="D24" s="19" t="str">
        <f>Spielplan1!$H27</f>
        <v>M08</v>
      </c>
      <c r="E24" s="14">
        <f>IF(Spielplan1!$I27="","",Spielplan1!$I27)</f>
      </c>
      <c r="F24" s="14" t="s">
        <v>15</v>
      </c>
      <c r="G24" s="14">
        <f>IF(Spielplan1!$K27="","",Spielplan1!$K27)</f>
      </c>
      <c r="H24" s="64">
        <f t="shared" si="2"/>
      </c>
      <c r="I24" s="64">
        <f t="shared" si="3"/>
      </c>
      <c r="K24" s="62" t="str">
        <f>Vorgaben!B9</f>
        <v>M16</v>
      </c>
      <c r="L24" s="18">
        <f>SUM(S24:V24)</f>
        <v>0</v>
      </c>
      <c r="M24" s="18">
        <f>SUM(H6,I14,H26,I38)</f>
        <v>0</v>
      </c>
      <c r="N24" s="14">
        <f>SUM(E6,G14,E26,G38)</f>
        <v>0</v>
      </c>
      <c r="O24" s="14" t="s">
        <v>15</v>
      </c>
      <c r="P24" s="14">
        <f>SUM(G6,E14,G26,E38)</f>
        <v>0</v>
      </c>
      <c r="Q24" s="14">
        <f>N24-P24</f>
        <v>0</v>
      </c>
      <c r="R24" s="22"/>
      <c r="S24" s="10">
        <f>IF(OR(E6="",G6=""),0,1)</f>
        <v>0</v>
      </c>
      <c r="T24" s="10">
        <f>IF(OR(E14="",G14=""),0,1)</f>
        <v>0</v>
      </c>
      <c r="U24" s="10">
        <f>IF(OR(E26="",G26=""),0,1)</f>
        <v>0</v>
      </c>
      <c r="V24" s="10">
        <f>IF(OR(E38="",G38=""),0,1)</f>
        <v>0</v>
      </c>
      <c r="W24" s="23"/>
      <c r="X24" s="23"/>
    </row>
    <row r="25" spans="1:24" ht="12.75">
      <c r="A25" s="17">
        <f>Spielplan1!$B46</f>
        <v>23</v>
      </c>
      <c r="B25" s="17" t="str">
        <f>Spielplan1!$F46</f>
        <v>M11</v>
      </c>
      <c r="C25" s="18" t="s">
        <v>14</v>
      </c>
      <c r="D25" s="19" t="str">
        <f>Spielplan1!$H46</f>
        <v>M13</v>
      </c>
      <c r="E25" s="14">
        <f>IF(Spielplan1!$I46="","",Spielplan1!$I46)</f>
      </c>
      <c r="F25" s="14" t="s">
        <v>15</v>
      </c>
      <c r="G25" s="14">
        <f>IF(Spielplan1!$K46="","",Spielplan1!$K46)</f>
      </c>
      <c r="H25" s="64">
        <f t="shared" si="2"/>
      </c>
      <c r="I25" s="64">
        <f t="shared" si="3"/>
      </c>
      <c r="K25" s="62" t="str">
        <f>Vorgaben!B10</f>
        <v>M17</v>
      </c>
      <c r="L25" s="18">
        <f>SUM(S25:V25)</f>
        <v>0</v>
      </c>
      <c r="M25" s="18">
        <f>SUM(I6,I18,H30,H42)</f>
        <v>0</v>
      </c>
      <c r="N25" s="14">
        <f>SUM(G6,G18,E30,E42)</f>
        <v>0</v>
      </c>
      <c r="O25" s="14" t="s">
        <v>15</v>
      </c>
      <c r="P25" s="14">
        <f>SUM(E6,E18,G30,G42)</f>
        <v>0</v>
      </c>
      <c r="Q25" s="14">
        <f>N25-P25</f>
        <v>0</v>
      </c>
      <c r="R25" s="24"/>
      <c r="S25" s="10">
        <f>IF(OR(E6="",G6=""),0,1)</f>
        <v>0</v>
      </c>
      <c r="T25" s="10">
        <f>IF(OR(E18="",G18=""),0,1)</f>
        <v>0</v>
      </c>
      <c r="U25" s="10">
        <f>IF(OR(E30="",G30=""),0,1)</f>
        <v>0</v>
      </c>
      <c r="V25" s="10">
        <f>IF(OR(E42="",G42=""),0,1)</f>
        <v>0</v>
      </c>
      <c r="W25" s="24"/>
      <c r="X25" s="24"/>
    </row>
    <row r="26" spans="1:22" ht="12.75">
      <c r="A26" s="17">
        <f>Spielplan1!$B47</f>
        <v>24</v>
      </c>
      <c r="B26" s="17" t="str">
        <f>Spielplan1!$F47</f>
        <v>M16</v>
      </c>
      <c r="C26" s="18" t="s">
        <v>14</v>
      </c>
      <c r="D26" s="19" t="str">
        <f>Spielplan1!$H47</f>
        <v>M18</v>
      </c>
      <c r="E26" s="14">
        <f>IF(Spielplan1!$I47="","",Spielplan1!$I47)</f>
      </c>
      <c r="F26" s="14" t="s">
        <v>15</v>
      </c>
      <c r="G26" s="14">
        <f>IF(Spielplan1!$K47="","",Spielplan1!$K47)</f>
      </c>
      <c r="H26" s="64">
        <f t="shared" si="2"/>
      </c>
      <c r="I26" s="64">
        <f t="shared" si="3"/>
      </c>
      <c r="J26" s="25"/>
      <c r="K26" s="62" t="str">
        <f>Vorgaben!B11</f>
        <v>M18</v>
      </c>
      <c r="L26" s="18">
        <f>SUM(S26:V26)</f>
        <v>0</v>
      </c>
      <c r="M26" s="18">
        <f>SUM(H10,H18,I26,I34)</f>
        <v>0</v>
      </c>
      <c r="N26" s="14">
        <f>SUM(E10,E18,G26,G34)</f>
        <v>0</v>
      </c>
      <c r="O26" s="14" t="s">
        <v>15</v>
      </c>
      <c r="P26" s="14">
        <f>SUM(G10,G18,E26,E34)</f>
        <v>0</v>
      </c>
      <c r="Q26" s="14">
        <f>N26-P26</f>
        <v>0</v>
      </c>
      <c r="S26" s="10">
        <f>IF(OR(E10="",G10=""),0,1)</f>
        <v>0</v>
      </c>
      <c r="T26" s="10">
        <f>IF(OR(E18="",G18=""),0,1)</f>
        <v>0</v>
      </c>
      <c r="U26" s="10">
        <f>IF(OR(E26="",G26=""),0,1)</f>
        <v>0</v>
      </c>
      <c r="V26" s="10">
        <f>IF(OR(E34="",G34=""),0,1)</f>
        <v>0</v>
      </c>
    </row>
    <row r="27" spans="1:22" ht="12.75">
      <c r="A27" s="17">
        <f>Spielplan1!$B28</f>
        <v>25</v>
      </c>
      <c r="B27" s="17" t="str">
        <f>Spielplan1!$F28</f>
        <v>M02</v>
      </c>
      <c r="C27" s="18" t="s">
        <v>14</v>
      </c>
      <c r="D27" s="19" t="str">
        <f>Spielplan1!$H28</f>
        <v>M04</v>
      </c>
      <c r="E27" s="14">
        <f>IF(Spielplan1!$I28="","",Spielplan1!$I28)</f>
      </c>
      <c r="F27" s="14" t="s">
        <v>15</v>
      </c>
      <c r="G27" s="14">
        <f>IF(Spielplan1!$K28="","",Spielplan1!$K28)</f>
      </c>
      <c r="H27" s="64">
        <f t="shared" si="2"/>
      </c>
      <c r="I27" s="64">
        <f t="shared" si="3"/>
      </c>
      <c r="K27" s="62" t="str">
        <f>Vorgaben!B12</f>
        <v>M19</v>
      </c>
      <c r="L27" s="18">
        <f>SUM(S27:V27)</f>
        <v>0</v>
      </c>
      <c r="M27" s="18">
        <f>SUM(I10,H22,I30,H38)</f>
        <v>0</v>
      </c>
      <c r="N27" s="14">
        <f>SUM(G10,E22,G30,E38)</f>
        <v>0</v>
      </c>
      <c r="O27" s="14" t="s">
        <v>15</v>
      </c>
      <c r="P27" s="14">
        <f>SUM(E10,G22,E30,G38)</f>
        <v>0</v>
      </c>
      <c r="Q27" s="14">
        <f>N27-P27</f>
        <v>0</v>
      </c>
      <c r="S27" s="10">
        <f>IF(OR(E10="",G10=""),0,1)</f>
        <v>0</v>
      </c>
      <c r="T27" s="10">
        <f>IF(OR(E22="",G22=""),0,1)</f>
        <v>0</v>
      </c>
      <c r="U27" s="10">
        <f>IF(OR(E30="",G30=""),0,1)</f>
        <v>0</v>
      </c>
      <c r="V27" s="10">
        <f>IF(OR(E38="",G38=""),0,1)</f>
        <v>0</v>
      </c>
    </row>
    <row r="28" spans="1:22" ht="12.75">
      <c r="A28" s="17">
        <f>Spielplan1!$B29</f>
        <v>26</v>
      </c>
      <c r="B28" s="17" t="str">
        <f>Spielplan1!$F29</f>
        <v>M07</v>
      </c>
      <c r="C28" s="18" t="s">
        <v>14</v>
      </c>
      <c r="D28" s="19" t="str">
        <f>Spielplan1!$H29</f>
        <v>M09</v>
      </c>
      <c r="E28" s="14">
        <f>IF(Spielplan1!$I29="","",Spielplan1!$I29)</f>
      </c>
      <c r="F28" s="14" t="s">
        <v>15</v>
      </c>
      <c r="G28" s="14">
        <f>IF(Spielplan1!$K29="","",Spielplan1!$K29)</f>
      </c>
      <c r="H28" s="64">
        <f t="shared" si="2"/>
      </c>
      <c r="I28" s="64">
        <f t="shared" si="3"/>
      </c>
      <c r="K28" s="62" t="str">
        <f>Vorgaben!B13</f>
        <v>M20</v>
      </c>
      <c r="L28" s="18">
        <f>SUM(S28:V28)</f>
        <v>0</v>
      </c>
      <c r="M28" s="18">
        <f>SUM(H14,I22,H34,I42)</f>
        <v>0</v>
      </c>
      <c r="N28" s="14">
        <f>SUM(E14,G22,E34,G42)</f>
        <v>0</v>
      </c>
      <c r="O28" s="14" t="s">
        <v>15</v>
      </c>
      <c r="P28" s="14">
        <f>SUM(G14,E22,G34,E42)</f>
        <v>0</v>
      </c>
      <c r="Q28" s="14">
        <f>N28-P28</f>
        <v>0</v>
      </c>
      <c r="S28" s="10">
        <f>IF(OR(E14="",G14=""),0,1)</f>
        <v>0</v>
      </c>
      <c r="T28" s="10">
        <f>IF(OR(E22="",G22=""),0,1)</f>
        <v>0</v>
      </c>
      <c r="U28" s="10">
        <f>IF(OR(E34="",G34=""),0,1)</f>
        <v>0</v>
      </c>
      <c r="V28" s="10">
        <f>IF(OR(E42="",G42=""),0,1)</f>
        <v>0</v>
      </c>
    </row>
    <row r="29" spans="1:10" ht="12.75">
      <c r="A29" s="17">
        <f>Spielplan1!$B48</f>
        <v>27</v>
      </c>
      <c r="B29" s="17" t="str">
        <f>Spielplan1!$F48</f>
        <v>M12</v>
      </c>
      <c r="C29" s="18" t="s">
        <v>14</v>
      </c>
      <c r="D29" s="19" t="str">
        <f>Spielplan1!$H48</f>
        <v>M14</v>
      </c>
      <c r="E29" s="14">
        <f>IF(Spielplan1!$I48="","",Spielplan1!$I48)</f>
      </c>
      <c r="F29" s="14" t="s">
        <v>15</v>
      </c>
      <c r="G29" s="14">
        <f>IF(Spielplan1!$K48="","",Spielplan1!$K48)</f>
      </c>
      <c r="H29" s="64">
        <f t="shared" si="2"/>
      </c>
      <c r="I29" s="64">
        <f t="shared" si="3"/>
      </c>
      <c r="J29" s="25"/>
    </row>
    <row r="30" spans="1:9" ht="12.75">
      <c r="A30" s="17">
        <f>Spielplan1!$B49</f>
        <v>28</v>
      </c>
      <c r="B30" s="17" t="str">
        <f>Spielplan1!$F49</f>
        <v>M17</v>
      </c>
      <c r="C30" s="18" t="s">
        <v>14</v>
      </c>
      <c r="D30" s="19" t="str">
        <f>Spielplan1!$H49</f>
        <v>M19</v>
      </c>
      <c r="E30" s="14">
        <f>IF(Spielplan1!$I49="","",Spielplan1!$I49)</f>
      </c>
      <c r="F30" s="14" t="s">
        <v>15</v>
      </c>
      <c r="G30" s="14">
        <f>IF(Spielplan1!$K49="","",Spielplan1!$K49)</f>
      </c>
      <c r="H30" s="64">
        <f t="shared" si="2"/>
      </c>
      <c r="I30" s="64">
        <f t="shared" si="3"/>
      </c>
    </row>
    <row r="31" spans="1:9" ht="12.75">
      <c r="A31" s="17">
        <f>Spielplan1!$B30</f>
        <v>29</v>
      </c>
      <c r="B31" s="17" t="str">
        <f>Spielplan1!$F30</f>
        <v>M05</v>
      </c>
      <c r="C31" s="18" t="s">
        <v>14</v>
      </c>
      <c r="D31" s="19" t="str">
        <f>Spielplan1!$H30</f>
        <v>M03</v>
      </c>
      <c r="E31" s="14">
        <f>IF(Spielplan1!$I30="","",Spielplan1!$I30)</f>
      </c>
      <c r="F31" s="14" t="s">
        <v>15</v>
      </c>
      <c r="G31" s="14">
        <f>IF(Spielplan1!$K30="","",Spielplan1!$K30)</f>
      </c>
      <c r="H31" s="64">
        <f t="shared" si="2"/>
      </c>
      <c r="I31" s="64">
        <f t="shared" si="3"/>
      </c>
    </row>
    <row r="32" spans="1:9" ht="12.75">
      <c r="A32" s="17">
        <f>Spielplan1!$B31</f>
        <v>30</v>
      </c>
      <c r="B32" s="17" t="str">
        <f>Spielplan1!$F31</f>
        <v>M10</v>
      </c>
      <c r="C32" s="18" t="s">
        <v>14</v>
      </c>
      <c r="D32" s="19" t="str">
        <f>Spielplan1!$H31</f>
        <v>M08</v>
      </c>
      <c r="E32" s="14">
        <f>IF(Spielplan1!$I31="","",Spielplan1!$I31)</f>
      </c>
      <c r="F32" s="14" t="s">
        <v>15</v>
      </c>
      <c r="G32" s="14">
        <f>IF(Spielplan1!$K31="","",Spielplan1!$K31)</f>
      </c>
      <c r="H32" s="64">
        <f t="shared" si="2"/>
      </c>
      <c r="I32" s="64">
        <f t="shared" si="3"/>
      </c>
    </row>
    <row r="33" spans="1:9" ht="12.75">
      <c r="A33" s="17">
        <f>Spielplan1!$B50</f>
        <v>31</v>
      </c>
      <c r="B33" s="17" t="str">
        <f>Spielplan1!$F50</f>
        <v>M15</v>
      </c>
      <c r="C33" s="18" t="s">
        <v>14</v>
      </c>
      <c r="D33" s="19" t="str">
        <f>Spielplan1!$H50</f>
        <v>M13</v>
      </c>
      <c r="E33" s="14">
        <f>IF(Spielplan1!$I50="","",Spielplan1!$I50)</f>
      </c>
      <c r="F33" s="14" t="s">
        <v>15</v>
      </c>
      <c r="G33" s="14">
        <f>IF(Spielplan1!$K50="","",Spielplan1!$K50)</f>
      </c>
      <c r="H33" s="64">
        <f t="shared" si="2"/>
      </c>
      <c r="I33" s="64">
        <f t="shared" si="3"/>
      </c>
    </row>
    <row r="34" spans="1:9" ht="12.75">
      <c r="A34" s="17">
        <f>Spielplan1!$B51</f>
        <v>32</v>
      </c>
      <c r="B34" s="17" t="str">
        <f>Spielplan1!$F51</f>
        <v>M20</v>
      </c>
      <c r="C34" s="18" t="s">
        <v>14</v>
      </c>
      <c r="D34" s="19" t="str">
        <f>Spielplan1!$H51</f>
        <v>M18</v>
      </c>
      <c r="E34" s="14">
        <f>IF(Spielplan1!$I51="","",Spielplan1!$I51)</f>
      </c>
      <c r="F34" s="14" t="s">
        <v>15</v>
      </c>
      <c r="G34" s="14">
        <f>IF(Spielplan1!$K51="","",Spielplan1!$K51)</f>
      </c>
      <c r="H34" s="64">
        <f t="shared" si="2"/>
      </c>
      <c r="I34" s="64">
        <f t="shared" si="3"/>
      </c>
    </row>
    <row r="35" spans="1:9" ht="12.75">
      <c r="A35" s="17">
        <f>Spielplan1!$B32</f>
        <v>33</v>
      </c>
      <c r="B35" s="17" t="str">
        <f>Spielplan1!$F32</f>
        <v>M04</v>
      </c>
      <c r="C35" s="18" t="s">
        <v>14</v>
      </c>
      <c r="D35" s="19" t="str">
        <f>Spielplan1!$H32</f>
        <v>M01</v>
      </c>
      <c r="E35" s="14">
        <f>IF(Spielplan1!$I32="","",Spielplan1!$I32)</f>
      </c>
      <c r="F35" s="14" t="s">
        <v>15</v>
      </c>
      <c r="G35" s="14">
        <f>IF(Spielplan1!$K32="","",Spielplan1!$K32)</f>
      </c>
      <c r="H35" s="64">
        <f t="shared" si="2"/>
      </c>
      <c r="I35" s="64">
        <f t="shared" si="3"/>
      </c>
    </row>
    <row r="36" spans="1:9" ht="12.75">
      <c r="A36" s="17">
        <f>Spielplan1!$B33</f>
        <v>34</v>
      </c>
      <c r="B36" s="17" t="str">
        <f>Spielplan1!$F33</f>
        <v>M09</v>
      </c>
      <c r="C36" s="18" t="s">
        <v>14</v>
      </c>
      <c r="D36" s="19" t="str">
        <f>Spielplan1!$H33</f>
        <v>M06</v>
      </c>
      <c r="E36" s="14">
        <f>IF(Spielplan1!$I33="","",Spielplan1!$I33)</f>
      </c>
      <c r="F36" s="14" t="s">
        <v>15</v>
      </c>
      <c r="G36" s="14">
        <f>IF(Spielplan1!$K33="","",Spielplan1!$K33)</f>
      </c>
      <c r="H36" s="64">
        <f t="shared" si="2"/>
      </c>
      <c r="I36" s="64">
        <f t="shared" si="3"/>
      </c>
    </row>
    <row r="37" spans="1:9" ht="12.75">
      <c r="A37" s="17">
        <f>Spielplan1!$B52</f>
        <v>35</v>
      </c>
      <c r="B37" s="17" t="str">
        <f>Spielplan1!$F52</f>
        <v>M14</v>
      </c>
      <c r="C37" s="18" t="s">
        <v>14</v>
      </c>
      <c r="D37" s="19" t="str">
        <f>Spielplan1!$H52</f>
        <v>M11</v>
      </c>
      <c r="E37" s="14">
        <f>IF(Spielplan1!$I52="","",Spielplan1!$I52)</f>
      </c>
      <c r="F37" s="14" t="s">
        <v>15</v>
      </c>
      <c r="G37" s="14">
        <f>IF(Spielplan1!$K52="","",Spielplan1!$K52)</f>
      </c>
      <c r="H37" s="64">
        <f t="shared" si="2"/>
      </c>
      <c r="I37" s="64">
        <f t="shared" si="3"/>
      </c>
    </row>
    <row r="38" spans="1:9" ht="12.75">
      <c r="A38" s="17">
        <f>Spielplan1!$B53</f>
        <v>36</v>
      </c>
      <c r="B38" s="17" t="str">
        <f>Spielplan1!$F53</f>
        <v>M19</v>
      </c>
      <c r="C38" s="18" t="s">
        <v>14</v>
      </c>
      <c r="D38" s="19" t="str">
        <f>Spielplan1!$H53</f>
        <v>M16</v>
      </c>
      <c r="E38" s="14">
        <f>IF(Spielplan1!$I53="","",Spielplan1!$I53)</f>
      </c>
      <c r="F38" s="14" t="s">
        <v>15</v>
      </c>
      <c r="G38" s="14">
        <f>IF(Spielplan1!$K53="","",Spielplan1!$K53)</f>
      </c>
      <c r="H38" s="64">
        <f t="shared" si="2"/>
      </c>
      <c r="I38" s="64">
        <f t="shared" si="3"/>
      </c>
    </row>
    <row r="39" spans="1:9" ht="12.75">
      <c r="A39" s="17">
        <f>Spielplan1!$B34</f>
        <v>37</v>
      </c>
      <c r="B39" s="17" t="str">
        <f>Spielplan1!$F34</f>
        <v>M02</v>
      </c>
      <c r="C39" s="18" t="s">
        <v>14</v>
      </c>
      <c r="D39" s="19" t="str">
        <f>Spielplan1!$H34</f>
        <v>M05</v>
      </c>
      <c r="E39" s="14">
        <f>IF(Spielplan1!$I34="","",Spielplan1!$I34)</f>
      </c>
      <c r="F39" s="14" t="s">
        <v>15</v>
      </c>
      <c r="G39" s="14">
        <f>IF(Spielplan1!$K34="","",Spielplan1!$K34)</f>
      </c>
      <c r="H39" s="64">
        <f t="shared" si="2"/>
      </c>
      <c r="I39" s="64">
        <f t="shared" si="3"/>
      </c>
    </row>
    <row r="40" spans="1:9" ht="12.75">
      <c r="A40" s="17">
        <f>Spielplan1!$B35</f>
        <v>38</v>
      </c>
      <c r="B40" s="17" t="str">
        <f>Spielplan1!$F35</f>
        <v>M07</v>
      </c>
      <c r="C40" s="18" t="s">
        <v>14</v>
      </c>
      <c r="D40" s="19" t="str">
        <f>Spielplan1!$H35</f>
        <v>M10</v>
      </c>
      <c r="E40" s="14">
        <f>IF(Spielplan1!$I35="","",Spielplan1!$I35)</f>
      </c>
      <c r="F40" s="14" t="s">
        <v>15</v>
      </c>
      <c r="G40" s="14">
        <f>IF(Spielplan1!$K35="","",Spielplan1!$K35)</f>
      </c>
      <c r="H40" s="64">
        <f t="shared" si="2"/>
      </c>
      <c r="I40" s="64">
        <f t="shared" si="3"/>
      </c>
    </row>
    <row r="41" spans="1:9" ht="12.75">
      <c r="A41" s="17">
        <f>Spielplan1!$B54</f>
        <v>39</v>
      </c>
      <c r="B41" s="17" t="str">
        <f>Spielplan1!$F54</f>
        <v>M12</v>
      </c>
      <c r="C41" s="18" t="s">
        <v>14</v>
      </c>
      <c r="D41" s="19" t="str">
        <f>Spielplan1!$H54</f>
        <v>M15</v>
      </c>
      <c r="E41" s="14">
        <f>IF(Spielplan1!$I54="","",Spielplan1!$I54)</f>
      </c>
      <c r="F41" s="14" t="s">
        <v>15</v>
      </c>
      <c r="G41" s="14">
        <f>IF(Spielplan1!$K54="","",Spielplan1!$K54)</f>
      </c>
      <c r="H41" s="64">
        <f t="shared" si="2"/>
      </c>
      <c r="I41" s="64">
        <f t="shared" si="3"/>
      </c>
    </row>
    <row r="42" spans="1:9" ht="12.75">
      <c r="A42" s="17">
        <f>Spielplan1!$B55</f>
        <v>40</v>
      </c>
      <c r="B42" s="17" t="str">
        <f>Spielplan1!$F55</f>
        <v>M17</v>
      </c>
      <c r="C42" s="18" t="s">
        <v>14</v>
      </c>
      <c r="D42" s="19" t="str">
        <f>Spielplan1!$H55</f>
        <v>M20</v>
      </c>
      <c r="E42" s="14">
        <f>IF(Spielplan1!$I55="","",Spielplan1!$I55)</f>
      </c>
      <c r="F42" s="14" t="s">
        <v>15</v>
      </c>
      <c r="G42" s="14">
        <f>IF(Spielplan1!$K55="","",Spielplan1!$K55)</f>
      </c>
      <c r="H42" s="64">
        <f>IF(OR($E42="",$G42=""),"",IF(E42&gt;G42,3,IF(E42=G42,1,0)))</f>
      </c>
      <c r="I42" s="64">
        <f t="shared" si="3"/>
      </c>
    </row>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5"/>
  <dimension ref="A1:Z27"/>
  <sheetViews>
    <sheetView zoomScale="75" zoomScaleNormal="75" zoomScalePageLayoutView="0" workbookViewId="0" topLeftCell="A1">
      <selection activeCell="L3" sqref="L3"/>
    </sheetView>
  </sheetViews>
  <sheetFormatPr defaultColWidth="11.421875" defaultRowHeight="12.75"/>
  <cols>
    <col min="1" max="1" width="5.140625" style="155" customWidth="1"/>
    <col min="2" max="2" width="18.7109375" style="156" customWidth="1"/>
    <col min="3" max="3" width="2.28125" style="156" customWidth="1"/>
    <col min="4" max="4" width="18.7109375" style="156" customWidth="1"/>
    <col min="5" max="5" width="4.7109375" style="156" customWidth="1"/>
    <col min="6" max="6" width="2.140625" style="156" customWidth="1"/>
    <col min="7" max="7" width="4.7109375" style="156" customWidth="1"/>
    <col min="8" max="8" width="6.28125" style="156" customWidth="1"/>
    <col min="9" max="9" width="7.00390625" style="156" customWidth="1"/>
    <col min="10" max="10" width="1.7109375" style="156" customWidth="1"/>
    <col min="11" max="11" width="18.7109375" style="157" customWidth="1"/>
    <col min="12" max="12" width="8.28125" style="157" customWidth="1"/>
    <col min="13" max="13" width="5.57421875" style="157" customWidth="1"/>
    <col min="14" max="14" width="5.28125" style="157" customWidth="1"/>
    <col min="15" max="15" width="2.140625" style="157" customWidth="1"/>
    <col min="16" max="16" width="5.421875" style="157" customWidth="1"/>
    <col min="17" max="17" width="5.57421875" style="157" customWidth="1"/>
    <col min="18" max="18" width="2.421875" style="156" customWidth="1"/>
    <col min="19" max="19" width="7.8515625" style="157" customWidth="1"/>
    <col min="20" max="20" width="7.28125" style="157" customWidth="1"/>
    <col min="21" max="21" width="7.421875" style="157" customWidth="1"/>
    <col min="22" max="23" width="8.421875" style="157" customWidth="1"/>
    <col min="24" max="25" width="11.421875" style="159" customWidth="1"/>
    <col min="26" max="26" width="12.7109375" style="159" customWidth="1"/>
    <col min="27" max="16384" width="11.421875" style="159" customWidth="1"/>
  </cols>
  <sheetData>
    <row r="1" spans="22:23" ht="47.25" customHeight="1">
      <c r="V1" s="158"/>
      <c r="W1" s="158"/>
    </row>
    <row r="2" spans="1:26" ht="43.5" customHeight="1">
      <c r="A2" s="160" t="s">
        <v>32</v>
      </c>
      <c r="B2" s="161" t="s">
        <v>33</v>
      </c>
      <c r="C2" s="161"/>
      <c r="D2" s="161" t="s">
        <v>33</v>
      </c>
      <c r="E2" s="342" t="s">
        <v>12</v>
      </c>
      <c r="F2" s="342"/>
      <c r="G2" s="342"/>
      <c r="H2" s="162" t="s">
        <v>34</v>
      </c>
      <c r="I2" s="162" t="s">
        <v>35</v>
      </c>
      <c r="J2" s="15"/>
      <c r="K2" s="163" t="s">
        <v>0</v>
      </c>
      <c r="L2" s="163" t="s">
        <v>36</v>
      </c>
      <c r="M2" s="163" t="s">
        <v>1</v>
      </c>
      <c r="N2" s="343" t="s">
        <v>2</v>
      </c>
      <c r="O2" s="343"/>
      <c r="P2" s="343"/>
      <c r="Q2" s="163" t="s">
        <v>37</v>
      </c>
      <c r="R2" s="15"/>
      <c r="S2" s="157" t="s">
        <v>38</v>
      </c>
      <c r="T2" s="157" t="s">
        <v>39</v>
      </c>
      <c r="U2" s="157" t="s">
        <v>40</v>
      </c>
      <c r="V2" s="158" t="s">
        <v>42</v>
      </c>
      <c r="W2" s="158" t="s">
        <v>43</v>
      </c>
      <c r="X2" s="158" t="s">
        <v>48</v>
      </c>
      <c r="Y2" s="158" t="s">
        <v>49</v>
      </c>
      <c r="Z2" s="158" t="s">
        <v>62</v>
      </c>
    </row>
    <row r="3" spans="1:26" ht="12.75">
      <c r="A3" s="164">
        <f>Spielplan2!$B15</f>
        <v>0</v>
      </c>
      <c r="B3" s="164" t="str">
        <f>Spielplan2!$F15</f>
        <v>Erster Gruppe A</v>
      </c>
      <c r="C3" s="18" t="s">
        <v>14</v>
      </c>
      <c r="D3" s="165" t="str">
        <f>Spielplan2!$H15</f>
        <v>Zweiter Gruppe D</v>
      </c>
      <c r="E3" s="161">
        <f>IF(Spielplan2!$I15="","",Spielplan2!$I15)</f>
        <v>1</v>
      </c>
      <c r="F3" s="161" t="s">
        <v>15</v>
      </c>
      <c r="G3" s="161">
        <f>IF(Spielplan2!$K15="","",Spielplan2!$K15)</f>
        <v>0</v>
      </c>
      <c r="H3" s="166">
        <f aca="true" t="shared" si="0" ref="H3:H26">IF(OR($E3="",$G3=""),"",IF(E3&gt;G3,3,IF(E3=G3,1,0)))</f>
        <v>3</v>
      </c>
      <c r="I3" s="166">
        <f aca="true" t="shared" si="1" ref="I3:I26">IF(OR($E3="",$G3=""),"",IF(G3&gt;E3,3,IF(E3=G3,1,0)))</f>
        <v>0</v>
      </c>
      <c r="K3" s="167" t="str">
        <f>Spielplan!A58</f>
        <v>Erster Gruppe A</v>
      </c>
      <c r="L3" s="18">
        <f>SUM(S3:U3)</f>
        <v>2</v>
      </c>
      <c r="M3" s="18">
        <f>SUM(H3,I11,H19)</f>
        <v>6</v>
      </c>
      <c r="N3" s="161">
        <f>SUM(E3,G11,E19)</f>
        <v>4</v>
      </c>
      <c r="O3" s="161" t="s">
        <v>15</v>
      </c>
      <c r="P3" s="161">
        <f>SUM(G3,E11,G19)</f>
        <v>0</v>
      </c>
      <c r="Q3" s="161">
        <f>N3-P3</f>
        <v>4</v>
      </c>
      <c r="R3" s="168"/>
      <c r="S3" s="157">
        <f>IF(OR(E3="",G3=""),0,1)</f>
        <v>1</v>
      </c>
      <c r="T3" s="157">
        <f>IF(OR(E11="",G11=""),0,1)</f>
        <v>0</v>
      </c>
      <c r="U3" s="157">
        <f>IF(OR(E19="",G19=""),0,1)</f>
        <v>1</v>
      </c>
      <c r="V3" s="157">
        <f>SUM(L3:L7)/2</f>
        <v>3</v>
      </c>
      <c r="W3" s="157">
        <f>SUM(L10:L14)/2</f>
        <v>3</v>
      </c>
      <c r="X3" s="157">
        <f>SUM(L17:L21)/2</f>
        <v>3</v>
      </c>
      <c r="Y3" s="157">
        <f>SUM(L24:L28)/2</f>
        <v>3</v>
      </c>
      <c r="Z3" s="157">
        <f>SUM(V3:Y3)</f>
        <v>12</v>
      </c>
    </row>
    <row r="4" spans="1:21" ht="12.75">
      <c r="A4" s="164">
        <f>Spielplan2!$B16</f>
        <v>0</v>
      </c>
      <c r="B4" s="164" t="str">
        <f>Spielplan2!$F16</f>
        <v>Erster Gruppe B</v>
      </c>
      <c r="C4" s="18" t="s">
        <v>14</v>
      </c>
      <c r="D4" s="165" t="str">
        <f>Spielplan2!$H16</f>
        <v>Zweiter Gruppe C</v>
      </c>
      <c r="E4" s="161">
        <f>IF(Spielplan2!$I16="","",Spielplan2!$I16)</f>
        <v>1</v>
      </c>
      <c r="F4" s="161" t="s">
        <v>15</v>
      </c>
      <c r="G4" s="161">
        <f>IF(Spielplan2!$K16="","",Spielplan2!$K16)</f>
        <v>0</v>
      </c>
      <c r="H4" s="166">
        <f t="shared" si="0"/>
        <v>3</v>
      </c>
      <c r="I4" s="166">
        <f t="shared" si="1"/>
        <v>0</v>
      </c>
      <c r="K4" s="167" t="str">
        <f>Spielplan!A59</f>
        <v>Zweiter Gruppe D</v>
      </c>
      <c r="L4" s="18">
        <f>SUM(S4:U4)</f>
        <v>2</v>
      </c>
      <c r="M4" s="18">
        <f>SUM(I3,H15,H23)</f>
        <v>3</v>
      </c>
      <c r="N4" s="161">
        <f>SUM(G3,E15,E23)</f>
        <v>2</v>
      </c>
      <c r="O4" s="161" t="s">
        <v>15</v>
      </c>
      <c r="P4" s="161">
        <f>SUM(E3,G15,G23)</f>
        <v>1</v>
      </c>
      <c r="Q4" s="161">
        <f>N4-P4</f>
        <v>1</v>
      </c>
      <c r="R4" s="168"/>
      <c r="S4" s="157">
        <f>IF(OR(E3="",G3=""),0,1)</f>
        <v>1</v>
      </c>
      <c r="T4" s="157">
        <f>IF(OR(E15="",G15=""),0,1)</f>
        <v>1</v>
      </c>
      <c r="U4" s="157">
        <f>IF(OR(E23="",G23=""),0,1)</f>
        <v>0</v>
      </c>
    </row>
    <row r="5" spans="1:21" ht="12.75">
      <c r="A5" s="164">
        <f>Spielplan2!$B17</f>
        <v>0</v>
      </c>
      <c r="B5" s="164" t="str">
        <f>Spielplan2!$F17</f>
        <v>Erster Gruppe C</v>
      </c>
      <c r="C5" s="18" t="s">
        <v>14</v>
      </c>
      <c r="D5" s="165" t="str">
        <f>Spielplan2!$H17</f>
        <v>Zweiter Gruppe A</v>
      </c>
      <c r="E5" s="161">
        <f>IF(Spielplan2!$I17="","",Spielplan2!$I17)</f>
        <v>1</v>
      </c>
      <c r="F5" s="161" t="s">
        <v>15</v>
      </c>
      <c r="G5" s="161">
        <f>IF(Spielplan2!$K17="","",Spielplan2!$K17)</f>
        <v>0</v>
      </c>
      <c r="H5" s="166">
        <f t="shared" si="0"/>
        <v>3</v>
      </c>
      <c r="I5" s="166">
        <f t="shared" si="1"/>
        <v>0</v>
      </c>
      <c r="K5" s="167" t="str">
        <f>Spielplan!A60</f>
        <v>Dritter Gruppe C</v>
      </c>
      <c r="L5" s="18">
        <f>SUM(S5:U5)</f>
        <v>2</v>
      </c>
      <c r="M5" s="18">
        <f>SUM(H7,I15,I19)</f>
        <v>0</v>
      </c>
      <c r="N5" s="161">
        <f>SUM(E7,G15,G19)</f>
        <v>0</v>
      </c>
      <c r="O5" s="161" t="s">
        <v>15</v>
      </c>
      <c r="P5" s="161">
        <f>SUM(G7,E15,E19)</f>
        <v>5</v>
      </c>
      <c r="Q5" s="161">
        <f>N5-P5</f>
        <v>-5</v>
      </c>
      <c r="R5" s="168"/>
      <c r="S5" s="157">
        <f>IF(OR(E7="",G7=""),0,1)</f>
        <v>0</v>
      </c>
      <c r="T5" s="157">
        <f>IF(OR(E15="",G15=""),0,1)</f>
        <v>1</v>
      </c>
      <c r="U5" s="157">
        <f>IF(OR(E19="",G19=""),0,1)</f>
        <v>1</v>
      </c>
    </row>
    <row r="6" spans="1:21" ht="12.75">
      <c r="A6" s="164">
        <f>Spielplan2!$B18</f>
        <v>0</v>
      </c>
      <c r="B6" s="164" t="str">
        <f>Spielplan2!$F18</f>
        <v>Erster Gruppe D</v>
      </c>
      <c r="C6" s="18" t="s">
        <v>14</v>
      </c>
      <c r="D6" s="165" t="str">
        <f>Spielplan2!$H18</f>
        <v>Zweiter Gruppe B</v>
      </c>
      <c r="E6" s="161">
        <f>IF(Spielplan2!$I18="","",Spielplan2!$I18)</f>
        <v>1</v>
      </c>
      <c r="F6" s="161" t="s">
        <v>15</v>
      </c>
      <c r="G6" s="161">
        <f>IF(Spielplan2!$K18="","",Spielplan2!$K18)</f>
        <v>0</v>
      </c>
      <c r="H6" s="166">
        <f t="shared" si="0"/>
        <v>3</v>
      </c>
      <c r="I6" s="166">
        <f t="shared" si="1"/>
        <v>0</v>
      </c>
      <c r="K6" s="167"/>
      <c r="L6" s="18">
        <f>SUM(S6:U6)</f>
        <v>0</v>
      </c>
      <c r="M6" s="18">
        <f>SUM(I7,H11,I23)</f>
        <v>0</v>
      </c>
      <c r="N6" s="161">
        <f>SUM(G7,E11,G23)</f>
        <v>0</v>
      </c>
      <c r="O6" s="161" t="s">
        <v>15</v>
      </c>
      <c r="P6" s="161">
        <f>SUM(E7,G11,E23)</f>
        <v>0</v>
      </c>
      <c r="Q6" s="161">
        <f>N6-P6</f>
        <v>0</v>
      </c>
      <c r="R6" s="168"/>
      <c r="S6" s="157">
        <f>IF(OR(E7="",G7=""),0,1)</f>
        <v>0</v>
      </c>
      <c r="T6" s="157">
        <f>IF(OR(E11="",G11=""),0,1)</f>
        <v>0</v>
      </c>
      <c r="U6" s="157">
        <f>IF(OR(E23="",G23=""),0,1)</f>
        <v>0</v>
      </c>
    </row>
    <row r="7" spans="1:18" ht="12.75">
      <c r="A7" s="164">
        <f>Spielplan2!$B19</f>
        <v>0</v>
      </c>
      <c r="B7" s="164" t="str">
        <f>Spielplan2!$F19</f>
        <v>Dritter Gruppe C</v>
      </c>
      <c r="C7" s="18" t="s">
        <v>14</v>
      </c>
      <c r="D7" s="165">
        <f>Spielplan2!$H19</f>
        <v>0</v>
      </c>
      <c r="E7" s="161">
        <f>IF(Spielplan2!$I19="","",Spielplan2!$I19)</f>
      </c>
      <c r="F7" s="161" t="s">
        <v>15</v>
      </c>
      <c r="G7" s="161">
        <f>IF(Spielplan2!$K19="","",Spielplan2!$K19)</f>
      </c>
      <c r="H7" s="166">
        <f t="shared" si="0"/>
      </c>
      <c r="I7" s="166">
        <f t="shared" si="1"/>
      </c>
      <c r="K7" s="159"/>
      <c r="L7" s="18"/>
      <c r="M7" s="18"/>
      <c r="N7" s="161"/>
      <c r="O7" s="161"/>
      <c r="P7" s="161"/>
      <c r="Q7" s="161"/>
      <c r="R7" s="168"/>
    </row>
    <row r="8" spans="1:23" ht="12.75">
      <c r="A8" s="164">
        <f>Spielplan2!$B20</f>
        <v>0</v>
      </c>
      <c r="B8" s="164" t="str">
        <f>Spielplan2!$F20</f>
        <v>Dritter Gruppe D</v>
      </c>
      <c r="C8" s="18" t="s">
        <v>14</v>
      </c>
      <c r="D8" s="165">
        <f>Spielplan2!$H20</f>
        <v>0</v>
      </c>
      <c r="E8" s="161">
        <f>IF(Spielplan2!$I20="","",Spielplan2!$I20)</f>
      </c>
      <c r="F8" s="161" t="s">
        <v>15</v>
      </c>
      <c r="G8" s="161">
        <f>IF(Spielplan2!$K20="","",Spielplan2!$K20)</f>
      </c>
      <c r="H8" s="166">
        <f t="shared" si="0"/>
      </c>
      <c r="I8" s="166">
        <f t="shared" si="1"/>
      </c>
      <c r="K8" s="342" t="s">
        <v>6</v>
      </c>
      <c r="L8" s="342" t="s">
        <v>36</v>
      </c>
      <c r="M8" s="342" t="s">
        <v>1</v>
      </c>
      <c r="N8" s="342" t="s">
        <v>2</v>
      </c>
      <c r="O8" s="342"/>
      <c r="P8" s="342"/>
      <c r="Q8" s="342" t="s">
        <v>37</v>
      </c>
      <c r="V8" s="169"/>
      <c r="W8" s="169"/>
    </row>
    <row r="9" spans="1:23" ht="12.75">
      <c r="A9" s="164">
        <f>Spielplan2!$B21</f>
        <v>0</v>
      </c>
      <c r="B9" s="164" t="str">
        <f>Spielplan2!$F21</f>
        <v>Dritter Gruppe B</v>
      </c>
      <c r="C9" s="18" t="s">
        <v>14</v>
      </c>
      <c r="D9" s="165">
        <f>Spielplan2!$H21</f>
        <v>0</v>
      </c>
      <c r="E9" s="161">
        <f>IF(Spielplan2!$I21="","",Spielplan2!$I21)</f>
      </c>
      <c r="F9" s="161" t="s">
        <v>15</v>
      </c>
      <c r="G9" s="161">
        <f>IF(Spielplan2!$K21="","",Spielplan2!$K21)</f>
      </c>
      <c r="H9" s="166">
        <f t="shared" si="0"/>
      </c>
      <c r="I9" s="166">
        <f t="shared" si="1"/>
      </c>
      <c r="K9" s="342"/>
      <c r="L9" s="342"/>
      <c r="M9" s="342"/>
      <c r="N9" s="342"/>
      <c r="O9" s="342"/>
      <c r="P9" s="342"/>
      <c r="Q9" s="342"/>
      <c r="V9" s="169"/>
      <c r="W9" s="169"/>
    </row>
    <row r="10" spans="1:23" ht="12.75">
      <c r="A10" s="164">
        <f>Spielplan2!$B22</f>
        <v>0</v>
      </c>
      <c r="B10" s="164" t="str">
        <f>Spielplan2!$F22</f>
        <v>Dritter Gruppe A</v>
      </c>
      <c r="C10" s="18" t="s">
        <v>14</v>
      </c>
      <c r="D10" s="165">
        <f>Spielplan2!$H22</f>
        <v>0</v>
      </c>
      <c r="E10" s="161">
        <f>IF(Spielplan2!$I22="","",Spielplan2!$I22)</f>
      </c>
      <c r="F10" s="161" t="s">
        <v>15</v>
      </c>
      <c r="G10" s="161">
        <f>IF(Spielplan2!$K22="","",Spielplan2!$K22)</f>
      </c>
      <c r="H10" s="166">
        <f t="shared" si="0"/>
      </c>
      <c r="I10" s="166">
        <f t="shared" si="1"/>
      </c>
      <c r="K10" s="167" t="str">
        <f>Spielplan!A64</f>
        <v>Erster Gruppe B</v>
      </c>
      <c r="L10" s="18">
        <f>SUM(S10:U10)</f>
        <v>2</v>
      </c>
      <c r="M10" s="18">
        <f>SUM(H4,H20,I12)</f>
        <v>6</v>
      </c>
      <c r="N10" s="161">
        <f>SUM(E4,G12,E20)</f>
        <v>4</v>
      </c>
      <c r="O10" s="161" t="s">
        <v>15</v>
      </c>
      <c r="P10" s="161">
        <f>SUM(G4,E12,G20)</f>
        <v>0</v>
      </c>
      <c r="Q10" s="161">
        <f>N10-P10</f>
        <v>4</v>
      </c>
      <c r="R10" s="22"/>
      <c r="S10" s="157">
        <f>IF(OR(E4="",G4=""),0,1)</f>
        <v>1</v>
      </c>
      <c r="T10" s="157">
        <f>IF(OR(E12="",G12=""),0,1)</f>
        <v>0</v>
      </c>
      <c r="U10" s="157">
        <f>IF(OR(E20="",G20=""),0,1)</f>
        <v>1</v>
      </c>
      <c r="V10" s="170"/>
      <c r="W10" s="170"/>
    </row>
    <row r="11" spans="1:23" ht="12.75">
      <c r="A11" s="164">
        <f>Spielplan2!$B23</f>
        <v>0</v>
      </c>
      <c r="B11" s="164">
        <f>Spielplan2!$F23</f>
        <v>0</v>
      </c>
      <c r="C11" s="18" t="s">
        <v>14</v>
      </c>
      <c r="D11" s="165" t="str">
        <f>Spielplan2!$H23</f>
        <v>Erster Gruppe A</v>
      </c>
      <c r="E11" s="161">
        <f>IF(Spielplan2!$I23="","",Spielplan2!$I23)</f>
      </c>
      <c r="F11" s="161" t="s">
        <v>15</v>
      </c>
      <c r="G11" s="161">
        <f>IF(Spielplan2!$K23="","",Spielplan2!$K23)</f>
      </c>
      <c r="H11" s="166">
        <f t="shared" si="0"/>
      </c>
      <c r="I11" s="166">
        <f t="shared" si="1"/>
      </c>
      <c r="J11" s="24"/>
      <c r="K11" s="167" t="str">
        <f>Spielplan!A65</f>
        <v>Zweiter Gruppe C</v>
      </c>
      <c r="L11" s="18">
        <f>SUM(S11:U11)</f>
        <v>2</v>
      </c>
      <c r="M11" s="18">
        <f>SUM(I4,H24,H16)</f>
        <v>3</v>
      </c>
      <c r="N11" s="161">
        <f>SUM(G4,E16,E24)</f>
        <v>2</v>
      </c>
      <c r="O11" s="161" t="s">
        <v>15</v>
      </c>
      <c r="P11" s="161">
        <f>SUM(E4,G16,G24)</f>
        <v>1</v>
      </c>
      <c r="Q11" s="161">
        <f>N11-P11</f>
        <v>1</v>
      </c>
      <c r="R11" s="24"/>
      <c r="S11" s="157">
        <f>IF(OR(E4="",G4=""),0,1)</f>
        <v>1</v>
      </c>
      <c r="T11" s="157">
        <f>IF(OR(E16="",G16=""),0,1)</f>
        <v>1</v>
      </c>
      <c r="U11" s="157">
        <f>IF(OR(E24="",G24=""),0,1)</f>
        <v>0</v>
      </c>
      <c r="V11" s="24"/>
      <c r="W11" s="24"/>
    </row>
    <row r="12" spans="1:21" ht="12.75">
      <c r="A12" s="164">
        <f>Spielplan2!$B24</f>
        <v>0</v>
      </c>
      <c r="B12" s="164">
        <f>Spielplan2!$F24</f>
        <v>0</v>
      </c>
      <c r="C12" s="18" t="s">
        <v>14</v>
      </c>
      <c r="D12" s="165" t="str">
        <f>Spielplan2!$H24</f>
        <v>Erster Gruppe B</v>
      </c>
      <c r="E12" s="161">
        <f>IF(Spielplan2!$I24="","",Spielplan2!$I24)</f>
      </c>
      <c r="F12" s="161" t="s">
        <v>15</v>
      </c>
      <c r="G12" s="161">
        <f>IF(Spielplan2!$K24="","",Spielplan2!$K24)</f>
      </c>
      <c r="H12" s="166">
        <f t="shared" si="0"/>
      </c>
      <c r="I12" s="166">
        <f t="shared" si="1"/>
      </c>
      <c r="K12" s="167" t="str">
        <f>Spielplan!A66</f>
        <v>Dritter Gruppe D</v>
      </c>
      <c r="L12" s="18">
        <f>SUM(S12:U12)</f>
        <v>2</v>
      </c>
      <c r="M12" s="18">
        <f>SUM(H8,I16,I20)</f>
        <v>0</v>
      </c>
      <c r="N12" s="161">
        <f>SUM(E8,G16,G20)</f>
        <v>0</v>
      </c>
      <c r="O12" s="161" t="s">
        <v>15</v>
      </c>
      <c r="P12" s="161">
        <f>SUM(G8,E20,E16)</f>
        <v>5</v>
      </c>
      <c r="Q12" s="161">
        <f>N12-P12</f>
        <v>-5</v>
      </c>
      <c r="S12" s="157">
        <f>IF(OR(E8="",G8=""),0,1)</f>
        <v>0</v>
      </c>
      <c r="T12" s="157">
        <f>IF(OR(E16="",G16=""),0,1)</f>
        <v>1</v>
      </c>
      <c r="U12" s="157">
        <f>IF(OR(E20="",G20=""),0,1)</f>
        <v>1</v>
      </c>
    </row>
    <row r="13" spans="1:21" ht="12.75">
      <c r="A13" s="164">
        <f>Spielplan2!$B25</f>
        <v>0</v>
      </c>
      <c r="B13" s="164">
        <f>Spielplan2!$F25</f>
        <v>0</v>
      </c>
      <c r="C13" s="18" t="s">
        <v>14</v>
      </c>
      <c r="D13" s="165" t="str">
        <f>Spielplan2!$H25</f>
        <v>Erster Gruppe C</v>
      </c>
      <c r="E13" s="161">
        <f>IF(Spielplan2!$I25="","",Spielplan2!$I25)</f>
      </c>
      <c r="F13" s="161" t="s">
        <v>15</v>
      </c>
      <c r="G13" s="161">
        <f>IF(Spielplan2!$K25="","",Spielplan2!$K25)</f>
      </c>
      <c r="H13" s="166">
        <f t="shared" si="0"/>
      </c>
      <c r="I13" s="166">
        <f t="shared" si="1"/>
      </c>
      <c r="K13" s="167"/>
      <c r="L13" s="18">
        <f>SUM(S13:U13)</f>
        <v>0</v>
      </c>
      <c r="M13" s="18">
        <f>SUM(I8,H12,I24)</f>
        <v>0</v>
      </c>
      <c r="N13" s="161">
        <f>SUM(G8,E12,G24)</f>
        <v>0</v>
      </c>
      <c r="O13" s="161" t="s">
        <v>15</v>
      </c>
      <c r="P13" s="161">
        <f>SUM(E8,G12,E24)</f>
        <v>0</v>
      </c>
      <c r="Q13" s="161">
        <f>N13-P13</f>
        <v>0</v>
      </c>
      <c r="S13" s="157">
        <f>IF(OR(E8="",G8=""),0,1)</f>
        <v>0</v>
      </c>
      <c r="T13" s="157">
        <f>IF(OR(E12="",G12=""),0,1)</f>
        <v>0</v>
      </c>
      <c r="U13" s="157">
        <f>IF(OR(E24="",G24=""),0,1)</f>
        <v>0</v>
      </c>
    </row>
    <row r="14" spans="1:17" ht="15.75" customHeight="1">
      <c r="A14" s="164">
        <f>Spielplan2!$B26</f>
        <v>0</v>
      </c>
      <c r="B14" s="164">
        <f>Spielplan2!$F26</f>
        <v>0</v>
      </c>
      <c r="C14" s="18" t="s">
        <v>14</v>
      </c>
      <c r="D14" s="165" t="str">
        <f>Spielplan2!$H26</f>
        <v>Erster Gruppe D</v>
      </c>
      <c r="E14" s="161">
        <f>IF(Spielplan2!$I26="","",Spielplan2!$I26)</f>
      </c>
      <c r="F14" s="161" t="s">
        <v>15</v>
      </c>
      <c r="G14" s="161">
        <f>IF(Spielplan2!$K26="","",Spielplan2!$K26)</f>
      </c>
      <c r="H14" s="166">
        <f t="shared" si="0"/>
      </c>
      <c r="I14" s="166">
        <f t="shared" si="1"/>
      </c>
      <c r="K14" s="159"/>
      <c r="L14" s="18"/>
      <c r="M14" s="18"/>
      <c r="N14" s="161"/>
      <c r="O14" s="161"/>
      <c r="P14" s="161"/>
      <c r="Q14" s="161"/>
    </row>
    <row r="15" spans="1:23" ht="12.75" customHeight="1">
      <c r="A15" s="164">
        <f>Spielplan2!$B31</f>
        <v>0</v>
      </c>
      <c r="B15" s="164" t="str">
        <f>Spielplan2!$F31</f>
        <v>Zweiter Gruppe D</v>
      </c>
      <c r="C15" s="18" t="s">
        <v>14</v>
      </c>
      <c r="D15" s="165" t="str">
        <f>Spielplan2!$H31</f>
        <v>Dritter Gruppe C</v>
      </c>
      <c r="E15" s="161">
        <f>IF(Spielplan2!$I31="","",Spielplan2!$I31)</f>
        <v>2</v>
      </c>
      <c r="F15" s="161" t="s">
        <v>15</v>
      </c>
      <c r="G15" s="161">
        <f>IF(Spielplan2!$K31="","",Spielplan2!$K31)</f>
        <v>0</v>
      </c>
      <c r="H15" s="166">
        <f t="shared" si="0"/>
        <v>3</v>
      </c>
      <c r="I15" s="166">
        <f t="shared" si="1"/>
        <v>0</v>
      </c>
      <c r="K15" s="342" t="s">
        <v>3</v>
      </c>
      <c r="L15" s="342" t="s">
        <v>36</v>
      </c>
      <c r="M15" s="342" t="s">
        <v>1</v>
      </c>
      <c r="N15" s="342" t="s">
        <v>2</v>
      </c>
      <c r="O15" s="342"/>
      <c r="P15" s="342"/>
      <c r="Q15" s="342" t="s">
        <v>37</v>
      </c>
      <c r="V15" s="169"/>
      <c r="W15" s="169"/>
    </row>
    <row r="16" spans="1:23" ht="12.75" customHeight="1">
      <c r="A16" s="164">
        <f>Spielplan2!$B32</f>
        <v>0</v>
      </c>
      <c r="B16" s="164" t="str">
        <f>Spielplan2!$F32</f>
        <v>Zweiter Gruppe C</v>
      </c>
      <c r="C16" s="18" t="s">
        <v>14</v>
      </c>
      <c r="D16" s="165" t="str">
        <f>Spielplan2!$H32</f>
        <v>Dritter Gruppe D</v>
      </c>
      <c r="E16" s="161">
        <f>IF(Spielplan2!$I32="","",Spielplan2!$I32)</f>
        <v>2</v>
      </c>
      <c r="F16" s="161" t="s">
        <v>15</v>
      </c>
      <c r="G16" s="161">
        <f>IF(Spielplan2!$K32="","",Spielplan2!$K32)</f>
        <v>0</v>
      </c>
      <c r="H16" s="166">
        <f t="shared" si="0"/>
        <v>3</v>
      </c>
      <c r="I16" s="166">
        <f t="shared" si="1"/>
        <v>0</v>
      </c>
      <c r="K16" s="342"/>
      <c r="L16" s="342"/>
      <c r="M16" s="342"/>
      <c r="N16" s="342"/>
      <c r="O16" s="342"/>
      <c r="P16" s="342"/>
      <c r="Q16" s="342"/>
      <c r="V16" s="169"/>
      <c r="W16" s="169"/>
    </row>
    <row r="17" spans="1:23" ht="15.75" customHeight="1">
      <c r="A17" s="164">
        <f>Spielplan2!$B33</f>
        <v>0</v>
      </c>
      <c r="B17" s="164" t="str">
        <f>Spielplan2!$F33</f>
        <v>Zweiter Gruppe A</v>
      </c>
      <c r="C17" s="18" t="s">
        <v>14</v>
      </c>
      <c r="D17" s="165" t="str">
        <f>Spielplan2!$H33</f>
        <v>Dritter Gruppe B</v>
      </c>
      <c r="E17" s="161">
        <f>IF(Spielplan2!$I33="","",Spielplan2!$I33)</f>
        <v>2</v>
      </c>
      <c r="F17" s="161" t="s">
        <v>15</v>
      </c>
      <c r="G17" s="161">
        <f>IF(Spielplan2!$K33="","",Spielplan2!$K33)</f>
        <v>0</v>
      </c>
      <c r="H17" s="166">
        <f t="shared" si="0"/>
        <v>3</v>
      </c>
      <c r="I17" s="166">
        <f t="shared" si="1"/>
        <v>0</v>
      </c>
      <c r="K17" s="171" t="str">
        <f>Spielplan!H58</f>
        <v>Erster Gruppe C</v>
      </c>
      <c r="L17" s="18">
        <f>SUM(S17:U17)</f>
        <v>2</v>
      </c>
      <c r="M17" s="18">
        <f>SUM(H5,I13,H21)</f>
        <v>6</v>
      </c>
      <c r="N17" s="161">
        <f>SUM(E5,G13,E21)</f>
        <v>4</v>
      </c>
      <c r="O17" s="161" t="s">
        <v>15</v>
      </c>
      <c r="P17" s="161">
        <f>SUM(G5,E13,G21)</f>
        <v>0</v>
      </c>
      <c r="Q17" s="161">
        <f>N17-P17</f>
        <v>4</v>
      </c>
      <c r="R17" s="22"/>
      <c r="S17" s="157">
        <f>IF(OR(E5="",G5=""),0,1)</f>
        <v>1</v>
      </c>
      <c r="T17" s="157">
        <f>IF(OR(E13="",G13=""),0,1)</f>
        <v>0</v>
      </c>
      <c r="U17" s="157">
        <f>IF(OR(E21="",G21=""),0,1)</f>
        <v>1</v>
      </c>
      <c r="V17" s="170"/>
      <c r="W17" s="170"/>
    </row>
    <row r="18" spans="1:23" ht="12.75">
      <c r="A18" s="164">
        <f>Spielplan2!$B34</f>
        <v>0</v>
      </c>
      <c r="B18" s="164" t="str">
        <f>Spielplan2!$F34</f>
        <v>Zweiter Gruppe B</v>
      </c>
      <c r="C18" s="18" t="s">
        <v>14</v>
      </c>
      <c r="D18" s="165" t="str">
        <f>Spielplan2!$H34</f>
        <v>Dritter Gruppe A</v>
      </c>
      <c r="E18" s="161">
        <f>IF(Spielplan2!$I34="","",Spielplan2!$I34)</f>
        <v>2</v>
      </c>
      <c r="F18" s="161" t="s">
        <v>15</v>
      </c>
      <c r="G18" s="161">
        <f>IF(Spielplan2!$K34="","",Spielplan2!$K34)</f>
        <v>0</v>
      </c>
      <c r="H18" s="166">
        <f t="shared" si="0"/>
        <v>3</v>
      </c>
      <c r="I18" s="166">
        <f t="shared" si="1"/>
        <v>0</v>
      </c>
      <c r="K18" s="171" t="str">
        <f>Spielplan!H59</f>
        <v>Zweiter Gruppe A</v>
      </c>
      <c r="L18" s="18">
        <f>SUM(S18:U18)</f>
        <v>2</v>
      </c>
      <c r="M18" s="18">
        <f>SUM(I5,H17,H25)</f>
        <v>3</v>
      </c>
      <c r="N18" s="161">
        <f>SUM(G5,E17,E25)</f>
        <v>2</v>
      </c>
      <c r="O18" s="161" t="s">
        <v>15</v>
      </c>
      <c r="P18" s="161">
        <f>SUM(E5,G17,G25)</f>
        <v>1</v>
      </c>
      <c r="Q18" s="161">
        <f>N18-P18</f>
        <v>1</v>
      </c>
      <c r="R18" s="24"/>
      <c r="S18" s="157">
        <f>IF(OR(E5="",G5=""),0,1)</f>
        <v>1</v>
      </c>
      <c r="T18" s="157">
        <f>IF(OR(E17="",G17=""),0,1)</f>
        <v>1</v>
      </c>
      <c r="U18" s="157">
        <f>IF(OR(E25="",G25=""),0,1)</f>
        <v>0</v>
      </c>
      <c r="V18" s="24"/>
      <c r="W18" s="24"/>
    </row>
    <row r="19" spans="1:21" ht="12.75">
      <c r="A19" s="164">
        <f>Spielplan2!$B27</f>
        <v>0</v>
      </c>
      <c r="B19" s="164" t="str">
        <f>Spielplan2!$F27</f>
        <v>Erster Gruppe A</v>
      </c>
      <c r="C19" s="18" t="s">
        <v>14</v>
      </c>
      <c r="D19" s="165" t="str">
        <f>Spielplan2!$H27</f>
        <v>Dritter Gruppe C</v>
      </c>
      <c r="E19" s="161">
        <f>IF(Spielplan2!$I27="","",Spielplan2!$I27)</f>
        <v>3</v>
      </c>
      <c r="F19" s="161" t="s">
        <v>15</v>
      </c>
      <c r="G19" s="161">
        <f>IF(Spielplan2!$K27="","",Spielplan2!$K27)</f>
        <v>0</v>
      </c>
      <c r="H19" s="166">
        <f t="shared" si="0"/>
        <v>3</v>
      </c>
      <c r="I19" s="166">
        <f t="shared" si="1"/>
        <v>0</v>
      </c>
      <c r="K19" s="171" t="str">
        <f>Spielplan!H60</f>
        <v>Dritter Gruppe B</v>
      </c>
      <c r="L19" s="18">
        <f>SUM(S19:U19)</f>
        <v>2</v>
      </c>
      <c r="M19" s="18">
        <f>SUM(H9,I17,I21)</f>
        <v>0</v>
      </c>
      <c r="N19" s="161">
        <f>SUM(E9,G17,G21)</f>
        <v>0</v>
      </c>
      <c r="O19" s="161" t="s">
        <v>15</v>
      </c>
      <c r="P19" s="161">
        <f>SUM(G9,E17,E21)</f>
        <v>5</v>
      </c>
      <c r="Q19" s="161">
        <f>N19-P19</f>
        <v>-5</v>
      </c>
      <c r="S19" s="157">
        <f>IF(OR(E9="",G9=""),0,1)</f>
        <v>0</v>
      </c>
      <c r="T19" s="157">
        <f>IF(OR(E17="",G17=""),0,1)</f>
        <v>1</v>
      </c>
      <c r="U19" s="157">
        <f>IF(OR(E21="",G21=""),0,1)</f>
        <v>1</v>
      </c>
    </row>
    <row r="20" spans="1:21" ht="12.75">
      <c r="A20" s="164">
        <f>Spielplan2!$B28</f>
        <v>0</v>
      </c>
      <c r="B20" s="164" t="str">
        <f>Spielplan2!$F28</f>
        <v>Erster Gruppe B</v>
      </c>
      <c r="C20" s="18" t="s">
        <v>14</v>
      </c>
      <c r="D20" s="165" t="str">
        <f>Spielplan2!$H28</f>
        <v>Dritter Gruppe D</v>
      </c>
      <c r="E20" s="161">
        <f>IF(Spielplan2!$I28="","",Spielplan2!$I28)</f>
        <v>3</v>
      </c>
      <c r="F20" s="161" t="s">
        <v>15</v>
      </c>
      <c r="G20" s="161">
        <f>IF(Spielplan2!$K28="","",Spielplan2!$K28)</f>
        <v>0</v>
      </c>
      <c r="H20" s="166">
        <f t="shared" si="0"/>
        <v>3</v>
      </c>
      <c r="I20" s="166">
        <f t="shared" si="1"/>
        <v>0</v>
      </c>
      <c r="K20" s="167"/>
      <c r="L20" s="18">
        <f>SUM(S20:U20)</f>
        <v>0</v>
      </c>
      <c r="M20" s="18">
        <f>SUM(I9,I25,H13)</f>
        <v>0</v>
      </c>
      <c r="N20" s="161">
        <f>SUM(G9,G25,E13)</f>
        <v>0</v>
      </c>
      <c r="O20" s="161" t="s">
        <v>15</v>
      </c>
      <c r="P20" s="161">
        <f>SUM(E9,E25,G13)</f>
        <v>0</v>
      </c>
      <c r="Q20" s="161">
        <f>N20-P20</f>
        <v>0</v>
      </c>
      <c r="S20" s="157">
        <f>IF(OR(E9="",G9=""),0,1)</f>
        <v>0</v>
      </c>
      <c r="T20" s="157">
        <f>IF(OR(E13="",G13=""),0,1)</f>
        <v>0</v>
      </c>
      <c r="U20" s="157">
        <f>IF(OR(E25="",G25=""),0,1)</f>
        <v>0</v>
      </c>
    </row>
    <row r="21" spans="1:17" ht="12.75">
      <c r="A21" s="164">
        <f>Spielplan2!$B29</f>
        <v>0</v>
      </c>
      <c r="B21" s="164" t="str">
        <f>Spielplan2!$F29</f>
        <v>Erster Gruppe C</v>
      </c>
      <c r="C21" s="18" t="s">
        <v>14</v>
      </c>
      <c r="D21" s="165" t="str">
        <f>Spielplan2!$H29</f>
        <v>Dritter Gruppe B</v>
      </c>
      <c r="E21" s="161">
        <f>IF(Spielplan2!$I29="","",Spielplan2!$I29)</f>
        <v>3</v>
      </c>
      <c r="F21" s="161" t="s">
        <v>15</v>
      </c>
      <c r="G21" s="161">
        <f>IF(Spielplan2!$K29="","",Spielplan2!$K29)</f>
        <v>0</v>
      </c>
      <c r="H21" s="166">
        <f t="shared" si="0"/>
        <v>3</v>
      </c>
      <c r="I21" s="166">
        <f t="shared" si="1"/>
        <v>0</v>
      </c>
      <c r="K21" s="159"/>
      <c r="L21" s="18"/>
      <c r="M21" s="18"/>
      <c r="N21" s="161"/>
      <c r="O21" s="161"/>
      <c r="P21" s="161"/>
      <c r="Q21" s="161"/>
    </row>
    <row r="22" spans="1:23" ht="12.75">
      <c r="A22" s="164">
        <f>Spielplan2!$B30</f>
        <v>0</v>
      </c>
      <c r="B22" s="164" t="str">
        <f>Spielplan2!$F30</f>
        <v>Erster Gruppe D</v>
      </c>
      <c r="C22" s="18" t="s">
        <v>14</v>
      </c>
      <c r="D22" s="165" t="str">
        <f>Spielplan2!$H30</f>
        <v>Dritter Gruppe A</v>
      </c>
      <c r="E22" s="161">
        <f>IF(Spielplan2!$I30="","",Spielplan2!$I30)</f>
        <v>3</v>
      </c>
      <c r="F22" s="161" t="s">
        <v>15</v>
      </c>
      <c r="G22" s="161">
        <f>IF(Spielplan2!$K30="","",Spielplan2!$K30)</f>
        <v>0</v>
      </c>
      <c r="H22" s="166">
        <f t="shared" si="0"/>
        <v>3</v>
      </c>
      <c r="I22" s="166">
        <f t="shared" si="1"/>
        <v>0</v>
      </c>
      <c r="K22" s="342" t="s">
        <v>7</v>
      </c>
      <c r="L22" s="342" t="s">
        <v>36</v>
      </c>
      <c r="M22" s="342" t="s">
        <v>1</v>
      </c>
      <c r="N22" s="342" t="s">
        <v>2</v>
      </c>
      <c r="O22" s="342"/>
      <c r="P22" s="342"/>
      <c r="Q22" s="342" t="s">
        <v>37</v>
      </c>
      <c r="V22" s="169"/>
      <c r="W22" s="169"/>
    </row>
    <row r="23" spans="1:23" ht="12.75">
      <c r="A23" s="164">
        <f>Spielplan2!$B35</f>
        <v>21</v>
      </c>
      <c r="B23" s="164" t="str">
        <f>Spielplan2!$F35</f>
        <v>Zweiter Gruppe D</v>
      </c>
      <c r="C23" s="18" t="s">
        <v>14</v>
      </c>
      <c r="D23" s="165">
        <f>Spielplan2!$H35</f>
        <v>0</v>
      </c>
      <c r="E23" s="161">
        <f>IF(Spielplan2!$I35="","",Spielplan2!$I35)</f>
      </c>
      <c r="F23" s="161" t="s">
        <v>15</v>
      </c>
      <c r="G23" s="161">
        <f>IF(Spielplan2!$K35="","",Spielplan2!$K35)</f>
      </c>
      <c r="H23" s="166">
        <f t="shared" si="0"/>
      </c>
      <c r="I23" s="166">
        <f t="shared" si="1"/>
      </c>
      <c r="K23" s="342"/>
      <c r="L23" s="342"/>
      <c r="M23" s="342"/>
      <c r="N23" s="342"/>
      <c r="O23" s="342"/>
      <c r="P23" s="342"/>
      <c r="Q23" s="342"/>
      <c r="V23" s="169"/>
      <c r="W23" s="169"/>
    </row>
    <row r="24" spans="1:23" ht="12.75">
      <c r="A24" s="164">
        <f>Spielplan2!$B36</f>
        <v>22</v>
      </c>
      <c r="B24" s="164" t="str">
        <f>Spielplan2!$F36</f>
        <v>Zweiter Gruppe C</v>
      </c>
      <c r="C24" s="18" t="s">
        <v>14</v>
      </c>
      <c r="D24" s="165">
        <f>Spielplan2!$H36</f>
        <v>0</v>
      </c>
      <c r="E24" s="161">
        <f>IF(Spielplan2!$I36="","",Spielplan2!$I36)</f>
      </c>
      <c r="F24" s="161" t="s">
        <v>15</v>
      </c>
      <c r="G24" s="161">
        <f>IF(Spielplan2!$K36="","",Spielplan2!$K36)</f>
      </c>
      <c r="H24" s="166">
        <f t="shared" si="0"/>
      </c>
      <c r="I24" s="166">
        <f t="shared" si="1"/>
      </c>
      <c r="K24" s="167" t="str">
        <f>Spielplan!H64</f>
        <v>Erster Gruppe D</v>
      </c>
      <c r="L24" s="18">
        <f>SUM(S24:U24)</f>
        <v>2</v>
      </c>
      <c r="M24" s="18">
        <f>SUM(H6,I14,H22)</f>
        <v>6</v>
      </c>
      <c r="N24" s="161">
        <f>SUM(G14,E22,E6)</f>
        <v>4</v>
      </c>
      <c r="O24" s="161" t="s">
        <v>15</v>
      </c>
      <c r="P24" s="161">
        <f>SUM(G6,E14,G22)</f>
        <v>0</v>
      </c>
      <c r="Q24" s="161">
        <f>N24-P24</f>
        <v>4</v>
      </c>
      <c r="R24" s="22"/>
      <c r="S24" s="157">
        <f>IF(OR(E6="",G6=""),0,1)</f>
        <v>1</v>
      </c>
      <c r="T24" s="157">
        <f>IF(OR(E14="",G14=""),0,1)</f>
        <v>0</v>
      </c>
      <c r="U24" s="157">
        <f>IF(OR(E22="",G22=""),0,1)</f>
        <v>1</v>
      </c>
      <c r="V24" s="170"/>
      <c r="W24" s="170"/>
    </row>
    <row r="25" spans="1:23" ht="12.75">
      <c r="A25" s="164">
        <f>Spielplan2!$B37</f>
        <v>23</v>
      </c>
      <c r="B25" s="164" t="str">
        <f>Spielplan2!$F37</f>
        <v>Zweiter Gruppe A</v>
      </c>
      <c r="C25" s="18" t="s">
        <v>14</v>
      </c>
      <c r="D25" s="165">
        <f>Spielplan2!$H37</f>
        <v>0</v>
      </c>
      <c r="E25" s="161">
        <f>IF(Spielplan2!$I37="","",Spielplan2!$I37)</f>
      </c>
      <c r="F25" s="161" t="s">
        <v>15</v>
      </c>
      <c r="G25" s="161">
        <f>IF(Spielplan2!$K37="","",Spielplan2!$K37)</f>
      </c>
      <c r="H25" s="166">
        <f t="shared" si="0"/>
      </c>
      <c r="I25" s="166">
        <f t="shared" si="1"/>
      </c>
      <c r="K25" s="167" t="str">
        <f>Spielplan!H65</f>
        <v>Zweiter Gruppe B</v>
      </c>
      <c r="L25" s="18">
        <f>SUM(S25:U25)</f>
        <v>2</v>
      </c>
      <c r="M25" s="18">
        <f>SUM(I6,H18,H26)</f>
        <v>3</v>
      </c>
      <c r="N25" s="161">
        <f>SUM(G6,E18,E26)</f>
        <v>2</v>
      </c>
      <c r="O25" s="161" t="s">
        <v>15</v>
      </c>
      <c r="P25" s="161">
        <f>SUM(E6,G18,G26)</f>
        <v>1</v>
      </c>
      <c r="Q25" s="161">
        <f>N25-P25</f>
        <v>1</v>
      </c>
      <c r="R25" s="24"/>
      <c r="S25" s="157">
        <f>IF(OR(E6="",G6=""),0,1)</f>
        <v>1</v>
      </c>
      <c r="T25" s="157">
        <f>IF(OR(E18="",G18=""),0,1)</f>
        <v>1</v>
      </c>
      <c r="U25" s="157">
        <f>IF(OR(E26="",G26=""),0,1)</f>
        <v>0</v>
      </c>
      <c r="V25" s="24"/>
      <c r="W25" s="24"/>
    </row>
    <row r="26" spans="1:21" ht="12.75">
      <c r="A26" s="164">
        <f>Spielplan2!$B38</f>
        <v>24</v>
      </c>
      <c r="B26" s="164" t="str">
        <f>Spielplan2!$F38</f>
        <v>Zweiter Gruppe B</v>
      </c>
      <c r="C26" s="18" t="s">
        <v>14</v>
      </c>
      <c r="D26" s="165">
        <f>Spielplan2!$H38</f>
        <v>0</v>
      </c>
      <c r="E26" s="161">
        <f>IF(Spielplan2!$I38="","",Spielplan2!$I38)</f>
      </c>
      <c r="F26" s="161" t="s">
        <v>15</v>
      </c>
      <c r="G26" s="161">
        <f>IF(Spielplan2!$K38="","",Spielplan2!$K38)</f>
      </c>
      <c r="H26" s="166">
        <f t="shared" si="0"/>
      </c>
      <c r="I26" s="166">
        <f t="shared" si="1"/>
      </c>
      <c r="J26" s="172"/>
      <c r="K26" s="167" t="str">
        <f>Spielplan!H66</f>
        <v>Dritter Gruppe A</v>
      </c>
      <c r="L26" s="18">
        <f>SUM(S26:U26)</f>
        <v>2</v>
      </c>
      <c r="M26" s="18">
        <f>SUM(H10,I18,I22)</f>
        <v>0</v>
      </c>
      <c r="N26" s="161">
        <f>SUM(E10,G18,G22)</f>
        <v>0</v>
      </c>
      <c r="O26" s="161" t="s">
        <v>15</v>
      </c>
      <c r="P26" s="161">
        <f>SUM(G10,E18,E22)</f>
        <v>5</v>
      </c>
      <c r="Q26" s="161">
        <f>N26-P26</f>
        <v>-5</v>
      </c>
      <c r="S26" s="157">
        <f>IF(OR(E10="",G10=""),0,1)</f>
        <v>0</v>
      </c>
      <c r="T26" s="157">
        <f>IF(OR(E18="",G18=""),0,1)</f>
        <v>1</v>
      </c>
      <c r="U26" s="157">
        <f>IF(OR(E22="",G22=""),0,1)</f>
        <v>1</v>
      </c>
    </row>
    <row r="27" spans="1:21" ht="12.75">
      <c r="A27" s="164"/>
      <c r="B27" s="164"/>
      <c r="C27" s="18"/>
      <c r="D27" s="165"/>
      <c r="E27" s="161"/>
      <c r="F27" s="161"/>
      <c r="G27" s="161"/>
      <c r="K27" s="167"/>
      <c r="L27" s="18">
        <f>SUM(S27:U27)</f>
        <v>0</v>
      </c>
      <c r="M27" s="18">
        <f>SUM(I10,I26,H14)</f>
        <v>0</v>
      </c>
      <c r="N27" s="161">
        <f>SUM(G10,E14,G26)</f>
        <v>0</v>
      </c>
      <c r="O27" s="161" t="s">
        <v>15</v>
      </c>
      <c r="P27" s="161">
        <f>SUM(E10,G14,E26)</f>
        <v>0</v>
      </c>
      <c r="Q27" s="161">
        <f>N27-P27</f>
        <v>0</v>
      </c>
      <c r="S27" s="157">
        <f>IF(OR(E10="",G10=""),0,1)</f>
        <v>0</v>
      </c>
      <c r="T27" s="157">
        <f>IF(OR(E14="",G14=""),0,1)</f>
        <v>0</v>
      </c>
      <c r="U27" s="157">
        <f>IF(OR(E26="",G26=""),0,1)</f>
        <v>0</v>
      </c>
    </row>
    <row r="28" ht="12.75"/>
    <row r="29" ht="12.75"/>
    <row r="30" ht="12.75"/>
    <row r="31" ht="12.75"/>
  </sheetData>
  <sheetProtection password="E760" sheet="1" objects="1" scenarios="1"/>
  <mergeCells count="17">
    <mergeCell ref="Q15:Q16"/>
    <mergeCell ref="E2:G2"/>
    <mergeCell ref="N2:P2"/>
    <mergeCell ref="K8:K9"/>
    <mergeCell ref="L8:L9"/>
    <mergeCell ref="M8:M9"/>
    <mergeCell ref="N8:P9"/>
    <mergeCell ref="K22:K23"/>
    <mergeCell ref="L22:L23"/>
    <mergeCell ref="M22:M23"/>
    <mergeCell ref="N22:P23"/>
    <mergeCell ref="Q22:Q23"/>
    <mergeCell ref="Q8:Q9"/>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WickiePrv</dc:creator>
  <cp:keywords/>
  <dc:description/>
  <cp:lastModifiedBy>Eugen Wickenhäuser</cp:lastModifiedBy>
  <cp:lastPrinted>2017-01-12T07:56:58Z</cp:lastPrinted>
  <dcterms:created xsi:type="dcterms:W3CDTF">1999-01-27T19:57:19Z</dcterms:created>
  <dcterms:modified xsi:type="dcterms:W3CDTF">2021-11-04T22:00:53Z</dcterms:modified>
  <cp:category/>
  <cp:version/>
  <cp:contentType/>
  <cp:contentStatus/>
</cp:coreProperties>
</file>