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0" yWindow="0" windowWidth="19692" windowHeight="11052" activeTab="1"/>
  </bookViews>
  <sheets>
    <sheet name="Info" sheetId="1" r:id="rId1"/>
    <sheet name="Hauptmenue" sheetId="2" r:id="rId2"/>
    <sheet name="Gruppen-Tabellen" sheetId="3" r:id="rId3"/>
    <sheet name="Spielplan" sheetId="4" r:id="rId4"/>
    <sheet name="Vorgaben" sheetId="5" r:id="rId5"/>
    <sheet name="Rechnen" sheetId="6" state="hidden" r:id="rId6"/>
  </sheets>
  <definedNames>
    <definedName name="_xlfn.Z.TEST" hidden="1">#NAME?</definedName>
    <definedName name="_xlnm.Print_Area" localSheetId="2">'Gruppen-Tabellen'!$A$1:$I$29</definedName>
    <definedName name="_xlnm.Print_Area" localSheetId="4">'Vorgaben'!$A$1:$B$14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comments4.xml><?xml version="1.0" encoding="utf-8"?>
<comments xmlns="http://schemas.openxmlformats.org/spreadsheetml/2006/main">
  <authors>
    <author>wickenh1</author>
  </authors>
  <commentList>
    <comment ref="K49" authorId="0">
      <text>
        <r>
          <rPr>
            <b/>
            <sz val="8"/>
            <rFont val="Tahoma"/>
            <family val="2"/>
          </rPr>
          <t>Wickie:</t>
        </r>
        <r>
          <rPr>
            <sz val="8"/>
            <rFont val="Tahoma"/>
            <family val="2"/>
          </rPr>
          <t xml:space="preserve">
Dies ist das letzte Gruppenspiel </t>
        </r>
        <r>
          <rPr>
            <b/>
            <sz val="8"/>
            <rFont val="Tahoma"/>
            <family val="2"/>
          </rPr>
          <t>Gr. A</t>
        </r>
        <r>
          <rPr>
            <sz val="8"/>
            <rFont val="Tahoma"/>
            <family val="2"/>
          </rPr>
          <t xml:space="preserve"> 
Bitte Gruppentabelle aktuallisieren, um die korrekte Mannschaft in das Viertelfinale einzutragen.</t>
        </r>
      </text>
    </comment>
    <comment ref="K51" authorId="0">
      <text>
        <r>
          <rPr>
            <b/>
            <sz val="8"/>
            <rFont val="Tahoma"/>
            <family val="2"/>
          </rPr>
          <t>Wickie:</t>
        </r>
        <r>
          <rPr>
            <sz val="8"/>
            <rFont val="Tahoma"/>
            <family val="2"/>
          </rPr>
          <t xml:space="preserve">
Dies ist das letzte Gruppenspiel </t>
        </r>
        <r>
          <rPr>
            <b/>
            <sz val="8"/>
            <rFont val="Tahoma"/>
            <family val="2"/>
          </rPr>
          <t>Gr. B</t>
        </r>
        <r>
          <rPr>
            <sz val="8"/>
            <rFont val="Tahoma"/>
            <family val="2"/>
          </rPr>
          <t xml:space="preserve"> 
Bitte Gruppentabelle aktuallisieren, um die korrekte Mannschaft in das Viertelfinale einzutragen.</t>
        </r>
      </text>
    </comment>
    <comment ref="K53" authorId="0">
      <text>
        <r>
          <rPr>
            <b/>
            <sz val="8"/>
            <rFont val="Tahoma"/>
            <family val="2"/>
          </rPr>
          <t>Wickie:</t>
        </r>
        <r>
          <rPr>
            <sz val="8"/>
            <rFont val="Tahoma"/>
            <family val="2"/>
          </rPr>
          <t xml:space="preserve">
Dies ist das letzte Gruppenspiel </t>
        </r>
        <r>
          <rPr>
            <b/>
            <sz val="8"/>
            <rFont val="Tahoma"/>
            <family val="2"/>
          </rPr>
          <t>Gr. C</t>
        </r>
        <r>
          <rPr>
            <sz val="8"/>
            <rFont val="Tahoma"/>
            <family val="2"/>
          </rPr>
          <t xml:space="preserve"> 
Bitte Gruppentabelle aktuallisieren, um die korrekte Mannschaft in das Viertelfinale einzutragen.</t>
        </r>
      </text>
    </comment>
    <comment ref="K55" authorId="0">
      <text>
        <r>
          <rPr>
            <b/>
            <sz val="8"/>
            <rFont val="Tahoma"/>
            <family val="2"/>
          </rPr>
          <t>Wickie:</t>
        </r>
        <r>
          <rPr>
            <sz val="8"/>
            <rFont val="Tahoma"/>
            <family val="2"/>
          </rPr>
          <t xml:space="preserve">
Dies ist das letzte Gruppenspiel </t>
        </r>
        <r>
          <rPr>
            <b/>
            <sz val="8"/>
            <rFont val="Tahoma"/>
            <family val="2"/>
          </rPr>
          <t>Gr. D</t>
        </r>
        <r>
          <rPr>
            <sz val="8"/>
            <rFont val="Tahoma"/>
            <family val="2"/>
          </rPr>
          <t xml:space="preserve"> 
Bitte Gruppentabelle aktuallisieren, um die korrekte Mannschaft in das Viertelfinale einzutragen.</t>
        </r>
      </text>
    </comment>
  </commentList>
</comments>
</file>

<file path=xl/comments5.xml><?xml version="1.0" encoding="utf-8"?>
<comments xmlns="http://schemas.openxmlformats.org/spreadsheetml/2006/main">
  <authors>
    <author>Wickie</author>
  </authors>
  <commentList>
    <comment ref="C1" authorId="0">
      <text>
        <r>
          <rPr>
            <b/>
            <sz val="8"/>
            <rFont val="Tahoma"/>
            <family val="0"/>
          </rPr>
          <t>Wickie:</t>
        </r>
        <r>
          <rPr>
            <sz val="8"/>
            <rFont val="Tahoma"/>
            <family val="0"/>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0"/>
          </rPr>
          <t>Wickie:</t>
        </r>
        <r>
          <rPr>
            <sz val="8"/>
            <rFont val="Tahoma"/>
            <family val="0"/>
          </rPr>
          <t xml:space="preserve">
hier bitte die Spielzeit in hh:mm eintragen -wird dann im Zeitplan übernommen.</t>
        </r>
      </text>
    </comment>
    <comment ref="D5" authorId="0">
      <text>
        <r>
          <rPr>
            <b/>
            <sz val="8"/>
            <rFont val="Tahoma"/>
            <family val="0"/>
          </rPr>
          <t>Wickie:</t>
        </r>
        <r>
          <rPr>
            <sz val="8"/>
            <rFont val="Tahoma"/>
            <family val="0"/>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0"/>
          </rPr>
          <t>Wickie:</t>
        </r>
        <r>
          <rPr>
            <sz val="8"/>
            <rFont val="Tahoma"/>
            <family val="0"/>
          </rPr>
          <t xml:space="preserve">
hier bitte die gewünschte Pause nach dem letzten Gruppenspiel,
nach dem  Viertelfinale
und nach dem Halbfinale 
eintragen Format hh:mm
i.d.R. sollten -5 Minuten reichen-</t>
        </r>
      </text>
    </comment>
    <comment ref="D13" authorId="0">
      <text>
        <r>
          <rPr>
            <b/>
            <sz val="8"/>
            <rFont val="Tahoma"/>
            <family val="0"/>
          </rPr>
          <t>Wickie:</t>
        </r>
        <r>
          <rPr>
            <sz val="8"/>
            <rFont val="Tahoma"/>
            <family val="0"/>
          </rPr>
          <t xml:space="preserve">
hier Uhrzeit Beginn des 1. Spiels eintragen im Format hh:mm</t>
        </r>
      </text>
    </comment>
    <comment ref="D9" authorId="0">
      <text>
        <r>
          <rPr>
            <b/>
            <sz val="8"/>
            <rFont val="Tahoma"/>
            <family val="0"/>
          </rPr>
          <t>Wickie:</t>
        </r>
        <r>
          <rPr>
            <sz val="8"/>
            <rFont val="Tahoma"/>
            <family val="0"/>
          </rPr>
          <t xml:space="preserve">
hier bitte die gewünschte Pause nach dem letzten Gruppenspiel,
nach dem  Viertelfinale
und nach dem Halbfinale 
eintragen Format hh:mm 
i.d.R. sollten -5 Minuten reichen-</t>
        </r>
      </text>
    </comment>
    <comment ref="E15" authorId="0">
      <text>
        <r>
          <rPr>
            <b/>
            <sz val="8"/>
            <rFont val="Tahoma"/>
            <family val="0"/>
          </rPr>
          <t>Wickie:</t>
        </r>
        <r>
          <rPr>
            <sz val="8"/>
            <rFont val="Tahoma"/>
            <family val="0"/>
          </rPr>
          <t xml:space="preserve">
hier Uhrzeit Beginn des 1. Vertelfinalspiel
MANUELL eintragen im Format hh:mm
KEIN Eintrag leer = Zeitvorgabe System</t>
        </r>
      </text>
    </comment>
  </commentList>
</comments>
</file>

<file path=xl/sharedStrings.xml><?xml version="1.0" encoding="utf-8"?>
<sst xmlns="http://schemas.openxmlformats.org/spreadsheetml/2006/main" count="592" uniqueCount="170">
  <si>
    <t>Gruppe A</t>
  </si>
  <si>
    <t>Pkte</t>
  </si>
  <si>
    <t>Tore</t>
  </si>
  <si>
    <t>Gruppe C</t>
  </si>
  <si>
    <t>Dauer:</t>
  </si>
  <si>
    <t>Pause:</t>
  </si>
  <si>
    <t>Gruppe B</t>
  </si>
  <si>
    <t>Gruppe D</t>
  </si>
  <si>
    <t>Zeit</t>
  </si>
  <si>
    <t>Spiel Nr.</t>
  </si>
  <si>
    <t>Ort</t>
  </si>
  <si>
    <t>Gruppe</t>
  </si>
  <si>
    <t>Vorrunde</t>
  </si>
  <si>
    <t>Ergebnis</t>
  </si>
  <si>
    <t>Gr.A</t>
  </si>
  <si>
    <t>-</t>
  </si>
  <si>
    <t>:</t>
  </si>
  <si>
    <t>Gr.B</t>
  </si>
  <si>
    <t>Gr.C</t>
  </si>
  <si>
    <t>Gr.D</t>
  </si>
  <si>
    <t>Zweiter Gruppe A</t>
  </si>
  <si>
    <t>Erster Gruppe C</t>
  </si>
  <si>
    <t>Erster Gruppe B</t>
  </si>
  <si>
    <t>Zweiter Gruppe C</t>
  </si>
  <si>
    <t>Erster Gruppe A</t>
  </si>
  <si>
    <t>Zweiter Gruppe D</t>
  </si>
  <si>
    <t>Erster Gruppe D</t>
  </si>
  <si>
    <t>Zweiter Gruppe B</t>
  </si>
  <si>
    <t>Vorgaben</t>
  </si>
  <si>
    <t>Spielzeit</t>
  </si>
  <si>
    <t>hh:mm</t>
  </si>
  <si>
    <t>(zwischen den Spielen)</t>
  </si>
  <si>
    <t>Spiel</t>
  </si>
  <si>
    <t>Mannschaft</t>
  </si>
  <si>
    <t>Punkte Mann-schaft Heim</t>
  </si>
  <si>
    <t>Punkte Mann-schaft Gast</t>
  </si>
  <si>
    <t>Spiele</t>
  </si>
  <si>
    <t>Diff.</t>
  </si>
  <si>
    <t>1. Spiel</t>
  </si>
  <si>
    <t>2. Spiel</t>
  </si>
  <si>
    <t>3. Spiel</t>
  </si>
  <si>
    <t>4. Spiel</t>
  </si>
  <si>
    <t>Summe aller Spiele Gruppe A</t>
  </si>
  <si>
    <t>Summe aller Spiele Gruppe B</t>
  </si>
  <si>
    <t>Hauptmenue</t>
  </si>
  <si>
    <t>Gruppeneinteilung - Tabellen</t>
  </si>
  <si>
    <t>Rang</t>
  </si>
  <si>
    <t>(Vorrunde)</t>
  </si>
  <si>
    <t>GruppeC</t>
  </si>
  <si>
    <t>Summe aller Spiele Gruppe C</t>
  </si>
  <si>
    <t>Summe aller Spiele Gruppe D</t>
  </si>
  <si>
    <t>Sieger Viertelfinale Spiel 42</t>
  </si>
  <si>
    <t>Sieger Viertelfinale Spiel 43</t>
  </si>
  <si>
    <t>Sieger Viertelfinale Spiel 41</t>
  </si>
  <si>
    <t>Sieger Viertelfinale Spiel 44</t>
  </si>
  <si>
    <t>nach Viertelfinale und nach Halbfinale)</t>
  </si>
  <si>
    <t>Feld 1</t>
  </si>
  <si>
    <t>Feld 2</t>
  </si>
  <si>
    <t>Feld 3</t>
  </si>
  <si>
    <t>(nach letztem Vorrundenspiel)</t>
  </si>
  <si>
    <t>Beginn:</t>
  </si>
  <si>
    <r>
      <t xml:space="preserve">Anfangszeit des Turniers </t>
    </r>
    <r>
      <rPr>
        <b/>
        <sz val="10"/>
        <rFont val="Arial"/>
        <family val="2"/>
      </rPr>
      <t>(Eintrag erforderlich!)</t>
    </r>
  </si>
  <si>
    <t>Viertelfinale Beginn</t>
  </si>
  <si>
    <t>nachfolgend haben sie die Möglichkeit Uhrzeit des Beginns einzelner Turnierabschnitt individuell festzulegen. Eingaben in den roten Zellen möglich. Wenn kein Eintrag erfolgt Zeitfestlegung durch das System</t>
  </si>
  <si>
    <t>Feld 4</t>
  </si>
  <si>
    <t>Feld 52</t>
  </si>
  <si>
    <t>Feld 6</t>
  </si>
  <si>
    <t>Dritter Gruppe A</t>
  </si>
  <si>
    <t>Vierter Gruppe B</t>
  </si>
  <si>
    <t>Vierter Gruppe D</t>
  </si>
  <si>
    <t>Dritter Gruppe B</t>
  </si>
  <si>
    <t>Vierter Gruppe C</t>
  </si>
  <si>
    <t>Fünter Gruppe A</t>
  </si>
  <si>
    <t>Fünfter Gruppe D</t>
  </si>
  <si>
    <t>Fünfter Gruppe B</t>
  </si>
  <si>
    <t>Fünfter Gruppe C</t>
  </si>
  <si>
    <t>Dritter Gruppe C</t>
  </si>
  <si>
    <t>Dritter Gruppe D</t>
  </si>
  <si>
    <t>Sieger Viertelfinale Spiel 45</t>
  </si>
  <si>
    <t>Sieger Viertelfinale Spiel 47</t>
  </si>
  <si>
    <t>Sieger Viertelfinale Spiel 46</t>
  </si>
  <si>
    <t>Sieger Viertelfinale Spiel 48</t>
  </si>
  <si>
    <t>Verlierer Halbfinale Spiel 49</t>
  </si>
  <si>
    <t>Verlierer Halbfinale Spiel 50</t>
  </si>
  <si>
    <t>Sieger Halbfinale Spiel 52</t>
  </si>
  <si>
    <t>DFB Pokal Spiel um Platz 19</t>
  </si>
  <si>
    <t>DFB Pokal Finale um Platz 17</t>
  </si>
  <si>
    <t>Viertelfinale Champions Leaque Plätze 1-8</t>
  </si>
  <si>
    <t>Viertelfinale Euro League Plätze 9-16</t>
  </si>
  <si>
    <t>Halbfinale DFB Pokal Plätze 17-20</t>
  </si>
  <si>
    <t>Quali Champions League Plätze 5-8</t>
  </si>
  <si>
    <t>Quali Euro League Plätze 13-16</t>
  </si>
  <si>
    <t>Euro Leaque Spiel um Platz 15</t>
  </si>
  <si>
    <t>Euro Leaque Spiel um Platz 13</t>
  </si>
  <si>
    <t>Sieger Halbfinale Spiel 49</t>
  </si>
  <si>
    <t>Sieger Halbfinale Spiel 50</t>
  </si>
  <si>
    <t>Sieger Halbfinale Spiel 53</t>
  </si>
  <si>
    <t>Sieger Halbfinale Spiel 54</t>
  </si>
  <si>
    <t>Verlierer Viertelfinale Spiel 41</t>
  </si>
  <si>
    <t>Verlierer Viertelfinale Spiel 43</t>
  </si>
  <si>
    <t>Verlierer Viertelfinale Spiel 42</t>
  </si>
  <si>
    <t>Verlierer Viertelfinale Spiel 44</t>
  </si>
  <si>
    <t>Verlierer Viertelfinale Spiel 45</t>
  </si>
  <si>
    <t>Verlierer Viertelfinale Spiel 47</t>
  </si>
  <si>
    <t>Verlierer Viertelfinale Spiel 46</t>
  </si>
  <si>
    <t>Verlierer Viertelfinale Spiel 48</t>
  </si>
  <si>
    <t>Halbfinale Champions League Plätze 1-4</t>
  </si>
  <si>
    <t>Champions League Spiel um Platz 3</t>
  </si>
  <si>
    <t>Champions League Finale</t>
  </si>
  <si>
    <t>Euro League Spiel Platz 11</t>
  </si>
  <si>
    <t>Verlierer Halbfinale Spiel 56</t>
  </si>
  <si>
    <t>Verlierer  Spiel 53</t>
  </si>
  <si>
    <t>Verlierer  Spiel 54</t>
  </si>
  <si>
    <t>Quali Euro League Plätze 9-12</t>
  </si>
  <si>
    <t>Sieger  Spiel 51</t>
  </si>
  <si>
    <t>Verlierer  Spiel 55</t>
  </si>
  <si>
    <t>Sieger  Spiel 55</t>
  </si>
  <si>
    <t>Sieger  Spiel 56</t>
  </si>
  <si>
    <t>Euro League  Spiel Platz 9</t>
  </si>
  <si>
    <t>Champions League Spiel um Platz 7</t>
  </si>
  <si>
    <t>Champions League Spiel um Platz 5</t>
  </si>
  <si>
    <t>Verlierer  Spiel 51</t>
  </si>
  <si>
    <t>Verlierer  Spiel 52</t>
  </si>
  <si>
    <t>Verlierer Halbfinale Spiel 57</t>
  </si>
  <si>
    <t>Sieger Halbfinale Spiel 57</t>
  </si>
  <si>
    <t>Verlierer Halbfinale Spiel 58</t>
  </si>
  <si>
    <t>Sieger Halbfinale Spiel 58</t>
  </si>
  <si>
    <t>1.</t>
  </si>
  <si>
    <t>2.</t>
  </si>
  <si>
    <t>3.</t>
  </si>
  <si>
    <t>4.</t>
  </si>
  <si>
    <t>5.</t>
  </si>
  <si>
    <t>6.</t>
  </si>
  <si>
    <t>7.</t>
  </si>
  <si>
    <t>8.</t>
  </si>
  <si>
    <t>9.</t>
  </si>
  <si>
    <t>10.</t>
  </si>
  <si>
    <t>11.</t>
  </si>
  <si>
    <t>12.</t>
  </si>
  <si>
    <t>Platzierungen</t>
  </si>
  <si>
    <t xml:space="preserve"> </t>
  </si>
  <si>
    <t>13.</t>
  </si>
  <si>
    <t>14.</t>
  </si>
  <si>
    <t>15.</t>
  </si>
  <si>
    <t>16.</t>
  </si>
  <si>
    <t>17.</t>
  </si>
  <si>
    <t>18.</t>
  </si>
  <si>
    <t>19.</t>
  </si>
  <si>
    <t>20.</t>
  </si>
  <si>
    <t>Feld3</t>
  </si>
  <si>
    <t>JSG SC Itzum / SV Newroz</t>
  </si>
  <si>
    <t>Eintracht Hannover F3</t>
  </si>
  <si>
    <t>VFL Nordstemmen</t>
  </si>
  <si>
    <t>TSV Gronau</t>
  </si>
  <si>
    <t>Eintracht Hannover F1</t>
  </si>
  <si>
    <t>JSV 02 Giesen</t>
  </si>
  <si>
    <t>SV Algermissen</t>
  </si>
  <si>
    <t>JFC AEB Hildesheim</t>
  </si>
  <si>
    <t>VFL Salder</t>
  </si>
  <si>
    <t>VFB Fallersleben</t>
  </si>
  <si>
    <t>TUS GW Himmelsthür</t>
  </si>
  <si>
    <t>JSG ISA</t>
  </si>
  <si>
    <t>Deutsche Eiche Hotteln</t>
  </si>
  <si>
    <t>SV Türk Gücü</t>
  </si>
  <si>
    <t>JSG Langelsheim</t>
  </si>
  <si>
    <t>VfR Germanis Ochtersum</t>
  </si>
  <si>
    <t>SSV Elze</t>
  </si>
  <si>
    <t>TSV Wennigsen</t>
  </si>
  <si>
    <t>BW Neuhof</t>
  </si>
  <si>
    <t>TUS Wettbergen</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</si>
</sst>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 numFmtId="205" formatCode="h:mm;@"/>
  </numFmts>
  <fonts count="79">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6"/>
      <name val="Small Fonts"/>
      <family val="2"/>
    </font>
    <font>
      <b/>
      <sz val="14"/>
      <name val="Arial"/>
      <family val="2"/>
    </font>
    <font>
      <b/>
      <sz val="8"/>
      <name val="Arial"/>
      <family val="2"/>
    </font>
    <font>
      <sz val="8"/>
      <name val="Arial"/>
      <family val="0"/>
    </font>
    <font>
      <b/>
      <sz val="8"/>
      <name val="Tahoma"/>
      <family val="0"/>
    </font>
    <font>
      <sz val="8"/>
      <name val="Tahoma"/>
      <family val="0"/>
    </font>
    <font>
      <b/>
      <u val="single"/>
      <sz val="16"/>
      <name val="Arial"/>
      <family val="2"/>
    </font>
    <font>
      <u val="single"/>
      <sz val="7.5"/>
      <color indexed="36"/>
      <name val="Arial"/>
      <family val="0"/>
    </font>
    <font>
      <u val="single"/>
      <sz val="7.5"/>
      <color indexed="12"/>
      <name val="Arial"/>
      <family val="0"/>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b/>
      <sz val="11"/>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26"/>
      <color indexed="9"/>
      <name val="Arial"/>
      <family val="2"/>
    </font>
    <font>
      <b/>
      <sz val="12"/>
      <color indexed="28"/>
      <name val="Arial"/>
      <family val="2"/>
    </font>
    <font>
      <b/>
      <sz val="10"/>
      <color indexed="28"/>
      <name val="Arial"/>
      <family val="2"/>
    </font>
    <font>
      <b/>
      <u val="single"/>
      <sz val="14"/>
      <name val="Arial"/>
      <family val="2"/>
    </font>
    <font>
      <b/>
      <u val="single"/>
      <sz val="16"/>
      <color indexed="13"/>
      <name val="Arial"/>
      <family val="2"/>
    </font>
    <font>
      <b/>
      <sz val="11"/>
      <color indexed="56"/>
      <name val="Arial"/>
      <family val="2"/>
    </font>
    <font>
      <b/>
      <sz val="11"/>
      <color indexed="12"/>
      <name val="Arial"/>
      <family val="2"/>
    </font>
    <font>
      <b/>
      <i/>
      <u val="single"/>
      <sz val="11"/>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i/>
      <sz val="8"/>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4"/>
        <bgColor indexed="64"/>
      </patternFill>
    </fill>
    <fill>
      <patternFill patternType="solid">
        <fgColor indexed="10"/>
        <bgColor indexed="64"/>
      </patternFill>
    </fill>
    <fill>
      <patternFill patternType="solid">
        <fgColor indexed="20"/>
        <bgColor indexed="64"/>
      </patternFill>
    </fill>
    <fill>
      <patternFill patternType="solid">
        <fgColor indexed="51"/>
        <bgColor indexed="64"/>
      </patternFill>
    </fill>
    <fill>
      <patternFill patternType="solid">
        <fgColor theme="0"/>
        <bgColor indexed="64"/>
      </patternFill>
    </fill>
    <fill>
      <patternFill patternType="solid">
        <fgColor theme="0" tint="-0.1499900072813034"/>
        <bgColor indexed="64"/>
      </patternFill>
    </fill>
    <fill>
      <patternFill patternType="solid">
        <fgColor rgb="FF92D050"/>
        <bgColor indexed="64"/>
      </patternFill>
    </fill>
    <fill>
      <patternFill patternType="solid">
        <fgColor indexed="45"/>
        <bgColor indexed="64"/>
      </patternFill>
    </fill>
    <fill>
      <patternFill patternType="solid">
        <fgColor indexed="48"/>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style="thin"/>
    </border>
    <border>
      <left style="thin"/>
      <right>
        <color indexed="63"/>
      </right>
      <top style="medium"/>
      <bottom style="thin"/>
    </border>
    <border>
      <left>
        <color indexed="63"/>
      </left>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style="thin"/>
    </border>
    <border>
      <left style="medium"/>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color indexed="63"/>
      </left>
      <right style="medium"/>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6" borderId="2" applyNumberFormat="0" applyAlignment="0" applyProtection="0"/>
    <xf numFmtId="0" fontId="13" fillId="0" borderId="0" applyNumberFormat="0" applyFill="0" applyBorder="0" applyAlignment="0" applyProtection="0"/>
    <xf numFmtId="169" fontId="0" fillId="0" borderId="0" applyFont="0" applyFill="0" applyBorder="0" applyAlignment="0" applyProtection="0"/>
    <xf numFmtId="0" fontId="66" fillId="27" borderId="2" applyNumberFormat="0" applyAlignment="0" applyProtection="0"/>
    <xf numFmtId="0" fontId="67" fillId="0" borderId="3" applyNumberFormat="0" applyFill="0" applyAlignment="0" applyProtection="0"/>
    <xf numFmtId="0" fontId="68" fillId="0" borderId="0" applyNumberFormat="0" applyFill="0" applyBorder="0" applyAlignment="0" applyProtection="0"/>
    <xf numFmtId="0" fontId="69" fillId="28" borderId="0" applyNumberFormat="0" applyBorder="0" applyAlignment="0" applyProtection="0"/>
    <xf numFmtId="0" fontId="14" fillId="0" borderId="0" applyNumberFormat="0" applyFill="0" applyBorder="0" applyAlignment="0" applyProtection="0"/>
    <xf numFmtId="171" fontId="0" fillId="0" borderId="0" applyFont="0" applyFill="0" applyBorder="0" applyAlignment="0" applyProtection="0"/>
    <xf numFmtId="0" fontId="7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1" fillId="31" borderId="0" applyNumberFormat="0" applyBorder="0" applyAlignment="0" applyProtection="0"/>
    <xf numFmtId="0" fontId="0" fillId="0" borderId="0">
      <alignment/>
      <protection/>
    </xf>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0" borderId="0" applyNumberFormat="0" applyFill="0" applyBorder="0" applyAlignment="0" applyProtection="0"/>
    <xf numFmtId="0" fontId="78" fillId="32" borderId="9" applyNumberFormat="0" applyAlignment="0" applyProtection="0"/>
  </cellStyleXfs>
  <cellXfs count="257">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2"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9"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7" fillId="0" borderId="0" xfId="0" applyFont="1" applyFill="1" applyBorder="1" applyAlignment="1" applyProtection="1">
      <alignment horizontal="center"/>
      <protection locked="0"/>
    </xf>
    <xf numFmtId="0" fontId="17" fillId="0" borderId="0" xfId="0" applyFont="1" applyFill="1" applyBorder="1" applyAlignment="1" applyProtection="1">
      <alignment/>
      <protection locked="0"/>
    </xf>
    <xf numFmtId="0" fontId="17" fillId="0" borderId="0" xfId="0" applyFont="1" applyFill="1" applyBorder="1" applyAlignment="1" applyProtection="1">
      <alignment/>
      <protection/>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0" fontId="1" fillId="39" borderId="10" xfId="0" applyFont="1" applyFill="1" applyBorder="1" applyAlignment="1" applyProtection="1">
      <alignment horizontal="center"/>
      <protection locked="0"/>
    </xf>
    <xf numFmtId="20" fontId="1" fillId="40" borderId="0" xfId="0" applyNumberFormat="1" applyFont="1" applyFill="1" applyAlignment="1" applyProtection="1">
      <alignment horizontal="center"/>
      <protection locked="0"/>
    </xf>
    <xf numFmtId="0" fontId="5" fillId="33" borderId="10" xfId="0" applyFont="1" applyFill="1" applyBorder="1" applyAlignment="1" applyProtection="1">
      <alignment horizontal="right"/>
      <protection/>
    </xf>
    <xf numFmtId="0" fontId="5" fillId="33" borderId="11" xfId="0" applyFont="1" applyFill="1" applyBorder="1" applyAlignment="1" applyProtection="1">
      <alignment horizontal="centerContinuous"/>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4" fillId="33" borderId="10" xfId="0" applyFont="1" applyFill="1" applyBorder="1" applyAlignment="1" applyProtection="1">
      <alignment horizontal="center"/>
      <protection/>
    </xf>
    <xf numFmtId="0" fontId="0" fillId="33" borderId="0" xfId="0" applyFont="1" applyFill="1" applyAlignment="1" applyProtection="1">
      <alignment horizontal="center"/>
      <protection/>
    </xf>
    <xf numFmtId="0" fontId="0" fillId="33" borderId="10" xfId="0" applyFont="1" applyFill="1" applyBorder="1" applyAlignment="1" applyProtection="1">
      <alignment horizontal="center" vertical="center"/>
      <protection/>
    </xf>
    <xf numFmtId="0" fontId="28" fillId="33" borderId="10" xfId="0" applyFont="1" applyFill="1" applyBorder="1" applyAlignment="1" applyProtection="1">
      <alignment horizontal="right"/>
      <protection/>
    </xf>
    <xf numFmtId="0" fontId="28" fillId="33" borderId="10" xfId="0" applyFont="1" applyFill="1" applyBorder="1" applyAlignment="1" applyProtection="1">
      <alignment horizontal="center"/>
      <protection/>
    </xf>
    <xf numFmtId="0" fontId="28" fillId="33" borderId="10" xfId="0" applyFont="1" applyFill="1" applyBorder="1" applyAlignment="1" applyProtection="1">
      <alignment/>
      <protection/>
    </xf>
    <xf numFmtId="0" fontId="28" fillId="33" borderId="10" xfId="0" applyNumberFormat="1" applyFont="1" applyFill="1" applyBorder="1" applyAlignment="1" applyProtection="1">
      <alignment/>
      <protection/>
    </xf>
    <xf numFmtId="0" fontId="1" fillId="33" borderId="0" xfId="0" applyFont="1" applyFill="1" applyAlignment="1" applyProtection="1">
      <alignment horizontal="center" vertical="center" wrapText="1"/>
      <protection/>
    </xf>
    <xf numFmtId="0" fontId="8" fillId="33" borderId="0" xfId="0" applyFont="1" applyFill="1" applyAlignment="1" applyProtection="1">
      <alignment horizontal="left" vertical="center" wrapText="1"/>
      <protection/>
    </xf>
    <xf numFmtId="0" fontId="8" fillId="33" borderId="0" xfId="0" applyFont="1" applyFill="1" applyAlignment="1" applyProtection="1">
      <alignment horizontal="centerContinuous" vertical="center" wrapText="1"/>
      <protection/>
    </xf>
    <xf numFmtId="0" fontId="7" fillId="33" borderId="0" xfId="0" applyFont="1" applyFill="1" applyAlignment="1" applyProtection="1">
      <alignment horizontal="centerContinuous" vertical="center" wrapText="1"/>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9" fillId="33" borderId="0" xfId="0" applyFont="1" applyFill="1" applyAlignment="1" applyProtection="1">
      <alignment horizontal="center"/>
      <protection/>
    </xf>
    <xf numFmtId="0" fontId="0"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23" fillId="0" borderId="0" xfId="0" applyFont="1" applyFill="1" applyBorder="1" applyAlignment="1" applyProtection="1">
      <alignment horizontal="center"/>
      <protection locked="0"/>
    </xf>
    <xf numFmtId="0" fontId="19" fillId="33" borderId="0" xfId="0" applyFont="1" applyFill="1" applyBorder="1" applyAlignment="1" applyProtection="1">
      <alignment horizontal="center" vertical="center" wrapText="1"/>
      <protection/>
    </xf>
    <xf numFmtId="0" fontId="20" fillId="33" borderId="0" xfId="0" applyFont="1" applyFill="1" applyBorder="1" applyAlignment="1" applyProtection="1">
      <alignment horizontal="center" vertical="center"/>
      <protection/>
    </xf>
    <xf numFmtId="0" fontId="21" fillId="33" borderId="0" xfId="0" applyFont="1" applyFill="1" applyBorder="1" applyAlignment="1" applyProtection="1">
      <alignment horizontal="center" vertical="center"/>
      <protection/>
    </xf>
    <xf numFmtId="0" fontId="20" fillId="33" borderId="0" xfId="0" applyFont="1" applyFill="1" applyBorder="1" applyAlignment="1" applyProtection="1">
      <alignment horizontal="center" vertical="top"/>
      <protection/>
    </xf>
    <xf numFmtId="0" fontId="17" fillId="33" borderId="0" xfId="0" applyFont="1" applyFill="1" applyBorder="1" applyAlignment="1" applyProtection="1">
      <alignment horizontal="center"/>
      <protection locked="0"/>
    </xf>
    <xf numFmtId="0" fontId="17" fillId="33" borderId="0" xfId="0" applyFont="1" applyFill="1" applyBorder="1" applyAlignment="1" applyProtection="1">
      <alignment/>
      <protection locked="0"/>
    </xf>
    <xf numFmtId="0" fontId="17" fillId="33" borderId="10" xfId="0" applyFont="1" applyFill="1" applyBorder="1" applyAlignment="1" applyProtection="1">
      <alignment horizontal="center"/>
      <protection/>
    </xf>
    <xf numFmtId="0" fontId="22" fillId="33" borderId="10" xfId="0" applyFont="1" applyFill="1" applyBorder="1" applyAlignment="1" applyProtection="1">
      <alignment horizontal="center" vertical="center"/>
      <protection/>
    </xf>
    <xf numFmtId="0" fontId="30" fillId="33" borderId="10" xfId="0" applyFont="1" applyFill="1" applyBorder="1" applyAlignment="1" applyProtection="1">
      <alignment horizontal="center" vertical="center"/>
      <protection/>
    </xf>
    <xf numFmtId="0" fontId="17" fillId="33" borderId="12" xfId="0" applyFont="1" applyFill="1" applyBorder="1" applyAlignment="1" applyProtection="1">
      <alignment horizontal="center" vertical="center"/>
      <protection/>
    </xf>
    <xf numFmtId="0" fontId="17" fillId="33" borderId="13" xfId="0" applyFont="1" applyFill="1" applyBorder="1" applyAlignment="1" applyProtection="1">
      <alignment horizontal="center" vertical="center"/>
      <protection/>
    </xf>
    <xf numFmtId="0" fontId="17" fillId="33" borderId="0" xfId="0" applyFont="1" applyFill="1" applyBorder="1" applyAlignment="1" applyProtection="1">
      <alignment horizontal="left"/>
      <protection/>
    </xf>
    <xf numFmtId="0" fontId="17" fillId="33" borderId="0" xfId="0" applyFont="1" applyFill="1" applyBorder="1" applyAlignment="1" applyProtection="1">
      <alignment/>
      <protection/>
    </xf>
    <xf numFmtId="0" fontId="20" fillId="33" borderId="0" xfId="0" applyFont="1" applyFill="1" applyBorder="1" applyAlignment="1" applyProtection="1">
      <alignment horizontal="center"/>
      <protection/>
    </xf>
    <xf numFmtId="0" fontId="20" fillId="33" borderId="0" xfId="0" applyFont="1" applyFill="1" applyBorder="1" applyAlignment="1" applyProtection="1">
      <alignment horizontal="right"/>
      <protection/>
    </xf>
    <xf numFmtId="0" fontId="17" fillId="33" borderId="0" xfId="0" applyFont="1" applyFill="1" applyBorder="1" applyAlignment="1" applyProtection="1">
      <alignment horizontal="center"/>
      <protection/>
    </xf>
    <xf numFmtId="0" fontId="17" fillId="33" borderId="0" xfId="0" applyFont="1" applyFill="1" applyBorder="1" applyAlignment="1" applyProtection="1">
      <alignment horizontal="centerContinuous"/>
      <protection/>
    </xf>
    <xf numFmtId="20" fontId="23" fillId="33" borderId="0" xfId="0" applyNumberFormat="1" applyFont="1" applyFill="1" applyBorder="1" applyAlignment="1" applyProtection="1">
      <alignment horizontal="center" vertical="center"/>
      <protection/>
    </xf>
    <xf numFmtId="0" fontId="23" fillId="33" borderId="0" xfId="0" applyFont="1" applyFill="1" applyBorder="1" applyAlignment="1" applyProtection="1">
      <alignment/>
      <protection/>
    </xf>
    <xf numFmtId="0" fontId="23" fillId="33" borderId="0" xfId="0" applyFont="1" applyFill="1" applyBorder="1" applyAlignment="1" applyProtection="1">
      <alignment/>
      <protection locked="0"/>
    </xf>
    <xf numFmtId="0" fontId="23" fillId="33" borderId="0" xfId="0" applyFont="1" applyFill="1" applyBorder="1" applyAlignment="1" applyProtection="1">
      <alignment horizontal="center"/>
      <protection locked="0"/>
    </xf>
    <xf numFmtId="0" fontId="17" fillId="33" borderId="0" xfId="0" applyFont="1" applyFill="1" applyBorder="1" applyAlignment="1" applyProtection="1">
      <alignment vertical="center"/>
      <protection/>
    </xf>
    <xf numFmtId="0" fontId="18" fillId="33" borderId="0" xfId="0" applyFont="1" applyFill="1" applyBorder="1" applyAlignment="1" applyProtection="1">
      <alignment horizontal="center" vertical="center"/>
      <protection/>
    </xf>
    <xf numFmtId="0" fontId="0" fillId="0" borderId="0" xfId="53">
      <alignment/>
      <protection/>
    </xf>
    <xf numFmtId="0" fontId="37" fillId="41" borderId="0" xfId="0" applyFont="1" applyFill="1" applyBorder="1" applyAlignment="1">
      <alignment horizontal="center" vertical="center"/>
    </xf>
    <xf numFmtId="0" fontId="0" fillId="37" borderId="0" xfId="0" applyFill="1" applyBorder="1" applyAlignment="1">
      <alignment/>
    </xf>
    <xf numFmtId="0" fontId="0" fillId="33" borderId="0" xfId="0" applyFont="1" applyFill="1" applyAlignment="1">
      <alignment/>
    </xf>
    <xf numFmtId="0" fontId="0" fillId="33" borderId="0" xfId="0" applyFont="1" applyFill="1" applyAlignment="1">
      <alignment vertical="top"/>
    </xf>
    <xf numFmtId="0" fontId="0" fillId="33" borderId="0" xfId="0" applyFont="1" applyFill="1" applyAlignment="1" applyProtection="1">
      <alignment vertical="center"/>
      <protection/>
    </xf>
    <xf numFmtId="0" fontId="0" fillId="33" borderId="12" xfId="0" applyFont="1" applyFill="1" applyBorder="1" applyAlignment="1" applyProtection="1">
      <alignment horizontal="center"/>
      <protection/>
    </xf>
    <xf numFmtId="0" fontId="5" fillId="33" borderId="14" xfId="0" applyFont="1" applyFill="1" applyBorder="1" applyAlignment="1" applyProtection="1">
      <alignment horizontal="right"/>
      <protection/>
    </xf>
    <xf numFmtId="0" fontId="5" fillId="33" borderId="15" xfId="0" applyFont="1" applyFill="1" applyBorder="1" applyAlignment="1" applyProtection="1">
      <alignment horizontal="centerContinuous"/>
      <protection/>
    </xf>
    <xf numFmtId="0" fontId="5" fillId="33" borderId="16" xfId="0" applyFont="1" applyFill="1" applyBorder="1" applyAlignment="1" applyProtection="1">
      <alignment horizontal="centerContinuous"/>
      <protection/>
    </xf>
    <xf numFmtId="0" fontId="28" fillId="33" borderId="17" xfId="0" applyFont="1" applyFill="1" applyBorder="1" applyAlignment="1" applyProtection="1">
      <alignment horizontal="center"/>
      <protection/>
    </xf>
    <xf numFmtId="0" fontId="28" fillId="33" borderId="18" xfId="0" applyFont="1" applyFill="1" applyBorder="1" applyAlignment="1" applyProtection="1">
      <alignment horizontal="right"/>
      <protection/>
    </xf>
    <xf numFmtId="0" fontId="28" fillId="33" borderId="18" xfId="0" applyFont="1" applyFill="1" applyBorder="1" applyAlignment="1" applyProtection="1">
      <alignment horizontal="center"/>
      <protection/>
    </xf>
    <xf numFmtId="0" fontId="28" fillId="33" borderId="19" xfId="0" applyFont="1" applyFill="1" applyBorder="1" applyAlignment="1" applyProtection="1">
      <alignment horizontal="center"/>
      <protection/>
    </xf>
    <xf numFmtId="0" fontId="29" fillId="33" borderId="0" xfId="0" applyFont="1" applyFill="1" applyAlignment="1" applyProtection="1">
      <alignment/>
      <protection/>
    </xf>
    <xf numFmtId="0" fontId="29" fillId="33" borderId="0" xfId="0" applyFont="1" applyFill="1" applyAlignment="1" applyProtection="1">
      <alignment horizontal="right"/>
      <protection/>
    </xf>
    <xf numFmtId="0" fontId="0" fillId="33" borderId="0" xfId="0" applyFont="1" applyFill="1" applyAlignment="1">
      <alignment horizontal="right"/>
    </xf>
    <xf numFmtId="20" fontId="1" fillId="42" borderId="0" xfId="0" applyNumberFormat="1" applyFont="1" applyFill="1" applyAlignment="1" applyProtection="1">
      <alignment horizontal="center" vertical="center"/>
      <protection locked="0"/>
    </xf>
    <xf numFmtId="0" fontId="0" fillId="33" borderId="0" xfId="0" applyFont="1" applyFill="1" applyAlignment="1">
      <alignment vertical="center"/>
    </xf>
    <xf numFmtId="0" fontId="0" fillId="33" borderId="0" xfId="0" applyFont="1" applyFill="1" applyAlignment="1">
      <alignment vertical="center"/>
    </xf>
    <xf numFmtId="20" fontId="1" fillId="35" borderId="0" xfId="0" applyNumberFormat="1" applyFont="1" applyFill="1" applyAlignment="1" applyProtection="1">
      <alignment horizontal="center" vertical="center"/>
      <protection locked="0"/>
    </xf>
    <xf numFmtId="20" fontId="1" fillId="37" borderId="0" xfId="0" applyNumberFormat="1" applyFont="1" applyFill="1" applyAlignment="1" applyProtection="1">
      <alignment horizontal="center" vertical="center"/>
      <protection locked="0"/>
    </xf>
    <xf numFmtId="20" fontId="1" fillId="36" borderId="0" xfId="0" applyNumberFormat="1" applyFont="1" applyFill="1" applyAlignment="1" applyProtection="1">
      <alignment horizontal="center" vertical="center"/>
      <protection locked="0"/>
    </xf>
    <xf numFmtId="173" fontId="0" fillId="33" borderId="11" xfId="0" applyNumberFormat="1" applyFont="1" applyFill="1" applyBorder="1" applyAlignment="1" applyProtection="1">
      <alignment horizontal="center"/>
      <protection/>
    </xf>
    <xf numFmtId="0" fontId="0" fillId="33" borderId="12" xfId="0" applyFont="1" applyFill="1" applyBorder="1" applyAlignment="1" applyProtection="1">
      <alignment horizontal="center" vertical="center"/>
      <protection/>
    </xf>
    <xf numFmtId="0" fontId="29" fillId="33" borderId="12" xfId="0" applyFont="1" applyFill="1" applyBorder="1" applyAlignment="1" applyProtection="1">
      <alignment/>
      <protection/>
    </xf>
    <xf numFmtId="0" fontId="9" fillId="33" borderId="12" xfId="0" applyFont="1" applyFill="1" applyBorder="1" applyAlignment="1" applyProtection="1">
      <alignment horizontal="center"/>
      <protection/>
    </xf>
    <xf numFmtId="0" fontId="0" fillId="33" borderId="13" xfId="0" applyFont="1" applyFill="1" applyBorder="1" applyAlignment="1" applyProtection="1">
      <alignment horizontal="left"/>
      <protection locked="0"/>
    </xf>
    <xf numFmtId="0" fontId="0" fillId="33" borderId="11" xfId="0" applyFont="1" applyFill="1" applyBorder="1" applyAlignment="1" applyProtection="1">
      <alignment horizontal="right"/>
      <protection locked="0"/>
    </xf>
    <xf numFmtId="0" fontId="7" fillId="33" borderId="20" xfId="0" applyFont="1" applyFill="1" applyBorder="1" applyAlignment="1" applyProtection="1">
      <alignment horizontal="centerContinuous" vertical="center" wrapText="1"/>
      <protection/>
    </xf>
    <xf numFmtId="0" fontId="21" fillId="33" borderId="21" xfId="0" applyFont="1" applyFill="1" applyBorder="1" applyAlignment="1" applyProtection="1">
      <alignment horizontal="left" vertical="center"/>
      <protection/>
    </xf>
    <xf numFmtId="0" fontId="21" fillId="33" borderId="21" xfId="0" applyFont="1" applyFill="1" applyBorder="1" applyAlignment="1" applyProtection="1">
      <alignment vertical="center"/>
      <protection/>
    </xf>
    <xf numFmtId="205" fontId="28" fillId="40" borderId="22" xfId="0" applyNumberFormat="1" applyFont="1" applyFill="1" applyBorder="1" applyAlignment="1" applyProtection="1">
      <alignment horizontal="right"/>
      <protection locked="0"/>
    </xf>
    <xf numFmtId="0" fontId="1" fillId="33" borderId="12" xfId="0" applyFont="1" applyFill="1" applyBorder="1" applyAlignment="1" applyProtection="1">
      <alignment horizontal="center"/>
      <protection/>
    </xf>
    <xf numFmtId="173" fontId="0" fillId="43" borderId="23" xfId="0" applyNumberFormat="1" applyFont="1" applyFill="1" applyBorder="1" applyAlignment="1" applyProtection="1">
      <alignment horizontal="center"/>
      <protection/>
    </xf>
    <xf numFmtId="0" fontId="0" fillId="43" borderId="24" xfId="0" applyFont="1" applyFill="1" applyBorder="1" applyAlignment="1" applyProtection="1">
      <alignment horizontal="center" vertical="center"/>
      <protection/>
    </xf>
    <xf numFmtId="0" fontId="9" fillId="43" borderId="24" xfId="0" applyFont="1" applyFill="1" applyBorder="1" applyAlignment="1" applyProtection="1">
      <alignment horizontal="left"/>
      <protection/>
    </xf>
    <xf numFmtId="0" fontId="9" fillId="43" borderId="24" xfId="0" applyFont="1" applyFill="1" applyBorder="1" applyAlignment="1" applyProtection="1">
      <alignment horizontal="center"/>
      <protection/>
    </xf>
    <xf numFmtId="0" fontId="0" fillId="43" borderId="24" xfId="0" applyFont="1" applyFill="1" applyBorder="1" applyAlignment="1" applyProtection="1">
      <alignment horizontal="center"/>
      <protection/>
    </xf>
    <xf numFmtId="0" fontId="0" fillId="43" borderId="24" xfId="0" applyFont="1" applyFill="1" applyBorder="1" applyAlignment="1" applyProtection="1">
      <alignment horizontal="right"/>
      <protection/>
    </xf>
    <xf numFmtId="0" fontId="0" fillId="43" borderId="24" xfId="0" applyFont="1" applyFill="1" applyBorder="1" applyAlignment="1" applyProtection="1">
      <alignment horizontal="left"/>
      <protection/>
    </xf>
    <xf numFmtId="173" fontId="0" fillId="43" borderId="25" xfId="0" applyNumberFormat="1" applyFont="1" applyFill="1" applyBorder="1" applyAlignment="1" applyProtection="1">
      <alignment horizontal="center"/>
      <protection/>
    </xf>
    <xf numFmtId="0" fontId="0" fillId="43" borderId="12" xfId="0" applyFont="1" applyFill="1" applyBorder="1" applyAlignment="1" applyProtection="1">
      <alignment horizontal="center" vertical="center"/>
      <protection/>
    </xf>
    <xf numFmtId="0" fontId="9" fillId="43" borderId="12" xfId="0" applyFont="1" applyFill="1" applyBorder="1" applyAlignment="1" applyProtection="1">
      <alignment horizontal="left"/>
      <protection/>
    </xf>
    <xf numFmtId="0" fontId="9" fillId="43" borderId="12" xfId="0" applyFont="1" applyFill="1" applyBorder="1" applyAlignment="1" applyProtection="1">
      <alignment horizontal="center"/>
      <protection/>
    </xf>
    <xf numFmtId="0" fontId="0" fillId="43" borderId="12" xfId="0" applyFont="1" applyFill="1" applyBorder="1" applyAlignment="1" applyProtection="1">
      <alignment horizontal="center"/>
      <protection/>
    </xf>
    <xf numFmtId="0" fontId="0" fillId="43" borderId="12" xfId="0" applyFont="1" applyFill="1" applyBorder="1" applyAlignment="1" applyProtection="1">
      <alignment horizontal="right"/>
      <protection/>
    </xf>
    <xf numFmtId="0" fontId="0" fillId="43" borderId="12" xfId="0" applyFont="1" applyFill="1" applyBorder="1" applyAlignment="1" applyProtection="1">
      <alignment horizontal="left"/>
      <protection/>
    </xf>
    <xf numFmtId="0" fontId="9" fillId="43" borderId="12" xfId="0" applyFont="1" applyFill="1" applyBorder="1" applyAlignment="1" applyProtection="1">
      <alignment horizontal="left"/>
      <protection/>
    </xf>
    <xf numFmtId="173" fontId="0" fillId="44" borderId="25" xfId="0" applyNumberFormat="1" applyFont="1" applyFill="1" applyBorder="1" applyAlignment="1" applyProtection="1">
      <alignment horizontal="center"/>
      <protection/>
    </xf>
    <xf numFmtId="0" fontId="0" fillId="44" borderId="12" xfId="0" applyFont="1" applyFill="1" applyBorder="1" applyAlignment="1" applyProtection="1">
      <alignment horizontal="center" vertical="center"/>
      <protection/>
    </xf>
    <xf numFmtId="0" fontId="9" fillId="44" borderId="12" xfId="0" applyFont="1" applyFill="1" applyBorder="1" applyAlignment="1" applyProtection="1">
      <alignment horizontal="left"/>
      <protection/>
    </xf>
    <xf numFmtId="0" fontId="9" fillId="44" borderId="12" xfId="0" applyFont="1" applyFill="1" applyBorder="1" applyAlignment="1" applyProtection="1">
      <alignment horizontal="center"/>
      <protection/>
    </xf>
    <xf numFmtId="0" fontId="0" fillId="44" borderId="12" xfId="0" applyFont="1" applyFill="1" applyBorder="1" applyAlignment="1" applyProtection="1">
      <alignment horizontal="center"/>
      <protection/>
    </xf>
    <xf numFmtId="0" fontId="0" fillId="44" borderId="12" xfId="0" applyFont="1" applyFill="1" applyBorder="1" applyAlignment="1" applyProtection="1">
      <alignment horizontal="right"/>
      <protection/>
    </xf>
    <xf numFmtId="0" fontId="0" fillId="44" borderId="12" xfId="0" applyFont="1" applyFill="1" applyBorder="1" applyAlignment="1" applyProtection="1">
      <alignment horizontal="left"/>
      <protection/>
    </xf>
    <xf numFmtId="0" fontId="9" fillId="44" borderId="12" xfId="0" applyFont="1" applyFill="1" applyBorder="1" applyAlignment="1" applyProtection="1">
      <alignment horizontal="left"/>
      <protection/>
    </xf>
    <xf numFmtId="0" fontId="1" fillId="45" borderId="12" xfId="0" applyFont="1" applyFill="1" applyBorder="1" applyAlignment="1" applyProtection="1">
      <alignment horizontal="center"/>
      <protection locked="0"/>
    </xf>
    <xf numFmtId="0" fontId="1" fillId="45" borderId="12" xfId="0" applyFont="1" applyFill="1" applyBorder="1" applyAlignment="1" applyProtection="1">
      <alignment horizontal="center"/>
      <protection/>
    </xf>
    <xf numFmtId="173" fontId="0" fillId="33" borderId="0" xfId="0" applyNumberFormat="1" applyFont="1" applyFill="1" applyAlignment="1" applyProtection="1">
      <alignment horizontal="center" vertical="top"/>
      <protection/>
    </xf>
    <xf numFmtId="0" fontId="6" fillId="33" borderId="0" xfId="0" applyFont="1" applyFill="1" applyAlignment="1" applyProtection="1">
      <alignment horizontal="center" vertical="top"/>
      <protection/>
    </xf>
    <xf numFmtId="0" fontId="29" fillId="33" borderId="0" xfId="0" applyFont="1" applyFill="1" applyAlignment="1" applyProtection="1">
      <alignment horizontal="center" vertical="top"/>
      <protection/>
    </xf>
    <xf numFmtId="0" fontId="9" fillId="33" borderId="0" xfId="0" applyFont="1" applyFill="1" applyAlignment="1" applyProtection="1">
      <alignment horizontal="center" vertical="top"/>
      <protection/>
    </xf>
    <xf numFmtId="0" fontId="0" fillId="33" borderId="0" xfId="0" applyFont="1" applyFill="1" applyAlignment="1" applyProtection="1">
      <alignment horizontal="center" vertical="top"/>
      <protection/>
    </xf>
    <xf numFmtId="0" fontId="0" fillId="33" borderId="12" xfId="0" applyFont="1" applyFill="1" applyBorder="1" applyAlignment="1" applyProtection="1">
      <alignment horizontal="center"/>
      <protection/>
    </xf>
    <xf numFmtId="0" fontId="0" fillId="33" borderId="0" xfId="0" applyFont="1" applyFill="1" applyAlignment="1" applyProtection="1">
      <alignment horizontal="right" vertical="center"/>
      <protection/>
    </xf>
    <xf numFmtId="0" fontId="5" fillId="33" borderId="13" xfId="0" applyFont="1" applyFill="1" applyBorder="1" applyAlignment="1" applyProtection="1">
      <alignment horizontal="left"/>
      <protection/>
    </xf>
    <xf numFmtId="0" fontId="28" fillId="33" borderId="10" xfId="0" applyFont="1" applyFill="1" applyBorder="1" applyAlignment="1" applyProtection="1">
      <alignment horizontal="left"/>
      <protection/>
    </xf>
    <xf numFmtId="0" fontId="28" fillId="33" borderId="10" xfId="0" applyNumberFormat="1" applyFont="1" applyFill="1" applyBorder="1" applyAlignment="1" applyProtection="1">
      <alignment horizontal="left"/>
      <protection/>
    </xf>
    <xf numFmtId="0" fontId="0" fillId="33" borderId="0" xfId="0" applyFont="1" applyFill="1" applyAlignment="1" applyProtection="1">
      <alignment/>
      <protection/>
    </xf>
    <xf numFmtId="20" fontId="1" fillId="46" borderId="0" xfId="0" applyNumberFormat="1" applyFont="1" applyFill="1" applyAlignment="1" applyProtection="1">
      <alignment horizontal="center"/>
      <protection locked="0"/>
    </xf>
    <xf numFmtId="0" fontId="0" fillId="33" borderId="26" xfId="0" applyFont="1" applyFill="1" applyBorder="1" applyAlignment="1" applyProtection="1">
      <alignment horizontal="center"/>
      <protection/>
    </xf>
    <xf numFmtId="0" fontId="0" fillId="33" borderId="27" xfId="0" applyFont="1" applyFill="1" applyBorder="1" applyAlignment="1" applyProtection="1">
      <alignment horizontal="center"/>
      <protection/>
    </xf>
    <xf numFmtId="0" fontId="0" fillId="33" borderId="27" xfId="0" applyFont="1" applyFill="1" applyBorder="1" applyAlignment="1" applyProtection="1">
      <alignment horizontal="right"/>
      <protection/>
    </xf>
    <xf numFmtId="0" fontId="0" fillId="33" borderId="28" xfId="0" applyFont="1" applyFill="1" applyBorder="1" applyAlignment="1" applyProtection="1">
      <alignment horizontal="left"/>
      <protection/>
    </xf>
    <xf numFmtId="0" fontId="0" fillId="33" borderId="29"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right" vertical="center"/>
      <protection/>
    </xf>
    <xf numFmtId="0" fontId="0" fillId="33" borderId="0" xfId="0" applyFont="1" applyFill="1" applyBorder="1" applyAlignment="1" applyProtection="1">
      <alignment horizontal="centerContinuous" vertical="center"/>
      <protection/>
    </xf>
    <xf numFmtId="0" fontId="0" fillId="33" borderId="30" xfId="0" applyFont="1" applyFill="1" applyBorder="1" applyAlignment="1" applyProtection="1">
      <alignment horizontal="left" vertical="center"/>
      <protection/>
    </xf>
    <xf numFmtId="0" fontId="0" fillId="33" borderId="31" xfId="0" applyFont="1" applyFill="1" applyBorder="1" applyAlignment="1" applyProtection="1">
      <alignment horizontal="left"/>
      <protection locked="0"/>
    </xf>
    <xf numFmtId="173" fontId="0" fillId="33" borderId="29" xfId="0" applyNumberFormat="1" applyFont="1" applyFill="1" applyBorder="1" applyAlignment="1" applyProtection="1">
      <alignment horizontal="center" vertical="top"/>
      <protection/>
    </xf>
    <xf numFmtId="0" fontId="6" fillId="33" borderId="0" xfId="0" applyFont="1" applyFill="1" applyBorder="1" applyAlignment="1" applyProtection="1">
      <alignment horizontal="center" vertical="top"/>
      <protection/>
    </xf>
    <xf numFmtId="0" fontId="29" fillId="33" borderId="0" xfId="0" applyFont="1" applyFill="1" applyBorder="1" applyAlignment="1" applyProtection="1">
      <alignment horizontal="center" vertical="top"/>
      <protection/>
    </xf>
    <xf numFmtId="0" fontId="9" fillId="33" borderId="0" xfId="0" applyFont="1" applyFill="1" applyBorder="1" applyAlignment="1" applyProtection="1">
      <alignment horizontal="center" vertical="top"/>
      <protection/>
    </xf>
    <xf numFmtId="173" fontId="0" fillId="33" borderId="29" xfId="0" applyNumberFormat="1"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29" fillId="33" borderId="0" xfId="0" applyFont="1" applyFill="1" applyBorder="1" applyAlignment="1" applyProtection="1">
      <alignment/>
      <protection/>
    </xf>
    <xf numFmtId="0" fontId="9" fillId="33" borderId="0" xfId="0" applyFont="1" applyFill="1" applyBorder="1" applyAlignment="1" applyProtection="1">
      <alignment horizontal="center"/>
      <protection/>
    </xf>
    <xf numFmtId="0" fontId="0" fillId="33" borderId="0" xfId="0" applyFont="1" applyFill="1" applyBorder="1" applyAlignment="1" applyProtection="1">
      <alignment horizontal="right"/>
      <protection/>
    </xf>
    <xf numFmtId="0" fontId="0" fillId="33" borderId="30" xfId="0" applyFont="1" applyFill="1" applyBorder="1" applyAlignment="1" applyProtection="1">
      <alignment horizontal="left"/>
      <protection/>
    </xf>
    <xf numFmtId="173" fontId="0" fillId="33" borderId="32" xfId="0" applyNumberFormat="1" applyFont="1" applyFill="1" applyBorder="1" applyAlignment="1" applyProtection="1">
      <alignment horizontal="center" vertical="top"/>
      <protection/>
    </xf>
    <xf numFmtId="0" fontId="6" fillId="33" borderId="20" xfId="0" applyFont="1" applyFill="1" applyBorder="1" applyAlignment="1" applyProtection="1">
      <alignment horizontal="center" vertical="top"/>
      <protection/>
    </xf>
    <xf numFmtId="0" fontId="29" fillId="33" borderId="20" xfId="0" applyFont="1" applyFill="1" applyBorder="1" applyAlignment="1" applyProtection="1">
      <alignment horizontal="center" vertical="top"/>
      <protection/>
    </xf>
    <xf numFmtId="0" fontId="9" fillId="33" borderId="20" xfId="0" applyFont="1" applyFill="1" applyBorder="1" applyAlignment="1" applyProtection="1">
      <alignment horizontal="center" vertical="top"/>
      <protection/>
    </xf>
    <xf numFmtId="0" fontId="0" fillId="33" borderId="27" xfId="0" applyFont="1" applyFill="1" applyBorder="1" applyAlignment="1" applyProtection="1">
      <alignment horizontal="right" vertical="center"/>
      <protection/>
    </xf>
    <xf numFmtId="0" fontId="0" fillId="33" borderId="0" xfId="0" applyFont="1" applyFill="1" applyBorder="1" applyAlignment="1" applyProtection="1">
      <alignment/>
      <protection/>
    </xf>
    <xf numFmtId="173" fontId="0" fillId="33" borderId="33" xfId="0" applyNumberFormat="1" applyFont="1" applyFill="1" applyBorder="1" applyAlignment="1" applyProtection="1">
      <alignment horizontal="center"/>
      <protection/>
    </xf>
    <xf numFmtId="0" fontId="0" fillId="33" borderId="34" xfId="0" applyFont="1" applyFill="1" applyBorder="1" applyAlignment="1" applyProtection="1">
      <alignment horizontal="center" vertical="center"/>
      <protection/>
    </xf>
    <xf numFmtId="0" fontId="29" fillId="33" borderId="34" xfId="0" applyFont="1" applyFill="1" applyBorder="1" applyAlignment="1" applyProtection="1">
      <alignment/>
      <protection/>
    </xf>
    <xf numFmtId="0" fontId="9" fillId="33" borderId="34" xfId="0" applyFont="1" applyFill="1" applyBorder="1" applyAlignment="1" applyProtection="1">
      <alignment horizontal="center"/>
      <protection/>
    </xf>
    <xf numFmtId="0" fontId="1" fillId="45" borderId="34" xfId="0" applyFont="1" applyFill="1" applyBorder="1" applyAlignment="1" applyProtection="1">
      <alignment horizontal="center"/>
      <protection locked="0"/>
    </xf>
    <xf numFmtId="0" fontId="0" fillId="33" borderId="34" xfId="0" applyFont="1" applyFill="1" applyBorder="1" applyAlignment="1" applyProtection="1">
      <alignment horizontal="center"/>
      <protection/>
    </xf>
    <xf numFmtId="0" fontId="1" fillId="45" borderId="34" xfId="0" applyFont="1" applyFill="1" applyBorder="1" applyAlignment="1" applyProtection="1">
      <alignment horizontal="center"/>
      <protection/>
    </xf>
    <xf numFmtId="0" fontId="0" fillId="33" borderId="35" xfId="0" applyFont="1" applyFill="1" applyBorder="1" applyAlignment="1" applyProtection="1">
      <alignment horizontal="right"/>
      <protection locked="0"/>
    </xf>
    <xf numFmtId="0" fontId="0" fillId="33" borderId="36" xfId="0" applyFont="1" applyFill="1" applyBorder="1" applyAlignment="1" applyProtection="1">
      <alignment horizontal="left"/>
      <protection locked="0"/>
    </xf>
    <xf numFmtId="0" fontId="6"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protection/>
    </xf>
    <xf numFmtId="0" fontId="6" fillId="33" borderId="0" xfId="0" applyFont="1" applyFill="1" applyBorder="1" applyAlignment="1" applyProtection="1">
      <alignment horizontal="left"/>
      <protection/>
    </xf>
    <xf numFmtId="173" fontId="0" fillId="44" borderId="37" xfId="0" applyNumberFormat="1" applyFont="1" applyFill="1" applyBorder="1" applyAlignment="1" applyProtection="1">
      <alignment horizontal="center"/>
      <protection/>
    </xf>
    <xf numFmtId="0" fontId="0" fillId="44" borderId="38" xfId="0" applyFont="1" applyFill="1" applyBorder="1" applyAlignment="1" applyProtection="1">
      <alignment horizontal="center" vertical="center"/>
      <protection/>
    </xf>
    <xf numFmtId="0" fontId="9" fillId="44" borderId="38" xfId="0" applyFont="1" applyFill="1" applyBorder="1" applyAlignment="1" applyProtection="1">
      <alignment horizontal="left"/>
      <protection/>
    </xf>
    <xf numFmtId="0" fontId="9" fillId="44" borderId="38" xfId="0" applyFont="1" applyFill="1" applyBorder="1" applyAlignment="1" applyProtection="1">
      <alignment horizontal="center"/>
      <protection/>
    </xf>
    <xf numFmtId="0" fontId="0" fillId="44" borderId="38" xfId="0" applyFont="1" applyFill="1" applyBorder="1" applyAlignment="1" applyProtection="1">
      <alignment horizontal="center"/>
      <protection/>
    </xf>
    <xf numFmtId="0" fontId="0" fillId="44" borderId="38" xfId="0" applyFont="1" applyFill="1" applyBorder="1" applyAlignment="1" applyProtection="1">
      <alignment horizontal="right"/>
      <protection/>
    </xf>
    <xf numFmtId="0" fontId="0" fillId="44" borderId="38" xfId="0" applyFont="1" applyFill="1" applyBorder="1" applyAlignment="1" applyProtection="1">
      <alignment horizontal="left"/>
      <protection/>
    </xf>
    <xf numFmtId="0" fontId="44" fillId="0" borderId="0" xfId="0" applyFont="1" applyAlignment="1" applyProtection="1">
      <alignment horizontal="lef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protection/>
    </xf>
    <xf numFmtId="0" fontId="0" fillId="33" borderId="0" xfId="0" applyFont="1" applyFill="1" applyAlignment="1" applyProtection="1">
      <alignment horizontal="center"/>
      <protection/>
    </xf>
    <xf numFmtId="0" fontId="7" fillId="33" borderId="0" xfId="0" applyFont="1" applyFill="1" applyAlignment="1" applyProtection="1">
      <alignment horizontal="left"/>
      <protection locked="0"/>
    </xf>
    <xf numFmtId="0" fontId="3" fillId="33" borderId="0" xfId="0" applyFont="1" applyFill="1" applyAlignment="1" applyProtection="1">
      <alignment horizontal="center"/>
      <protection/>
    </xf>
    <xf numFmtId="0" fontId="0" fillId="33" borderId="0" xfId="0" applyFill="1" applyAlignment="1" applyProtection="1">
      <alignment/>
      <protection/>
    </xf>
    <xf numFmtId="0" fontId="3" fillId="33" borderId="0" xfId="0" applyFont="1" applyFill="1" applyAlignment="1" applyProtection="1">
      <alignment horizontal="center" vertical="center"/>
      <protection/>
    </xf>
    <xf numFmtId="0" fontId="7" fillId="33" borderId="39" xfId="0" applyFont="1" applyFill="1" applyBorder="1" applyAlignment="1" applyProtection="1">
      <alignment horizontal="center" vertical="center"/>
      <protection hidden="1"/>
    </xf>
    <xf numFmtId="0" fontId="23" fillId="33" borderId="39" xfId="0" applyFont="1" applyFill="1" applyBorder="1" applyAlignment="1" applyProtection="1">
      <alignment horizontal="center" vertical="center"/>
      <protection hidden="1"/>
    </xf>
    <xf numFmtId="0" fontId="23" fillId="33" borderId="40" xfId="0" applyFont="1" applyFill="1" applyBorder="1" applyAlignment="1" applyProtection="1">
      <alignment horizontal="center" vertical="center"/>
      <protection hidden="1"/>
    </xf>
    <xf numFmtId="0" fontId="23" fillId="33" borderId="41" xfId="0" applyFont="1" applyFill="1" applyBorder="1" applyAlignment="1" applyProtection="1">
      <alignment horizontal="center" vertical="center"/>
      <protection hidden="1"/>
    </xf>
    <xf numFmtId="0" fontId="0" fillId="43" borderId="15" xfId="0" applyFont="1" applyFill="1" applyBorder="1" applyAlignment="1" applyProtection="1">
      <alignment horizontal="right"/>
      <protection locked="0"/>
    </xf>
    <xf numFmtId="0" fontId="0" fillId="43" borderId="11" xfId="0" applyFont="1" applyFill="1" applyBorder="1" applyAlignment="1" applyProtection="1">
      <alignment horizontal="right"/>
      <protection locked="0"/>
    </xf>
    <xf numFmtId="0" fontId="0" fillId="44" borderId="11" xfId="0" applyFont="1" applyFill="1" applyBorder="1" applyAlignment="1" applyProtection="1">
      <alignment horizontal="right"/>
      <protection locked="0"/>
    </xf>
    <xf numFmtId="0" fontId="0" fillId="44" borderId="42" xfId="0" applyFont="1" applyFill="1" applyBorder="1" applyAlignment="1" applyProtection="1">
      <alignment horizontal="right"/>
      <protection locked="0"/>
    </xf>
    <xf numFmtId="0" fontId="0" fillId="43" borderId="16" xfId="0" applyFont="1" applyFill="1" applyBorder="1" applyAlignment="1" applyProtection="1">
      <alignment horizontal="left"/>
      <protection locked="0"/>
    </xf>
    <xf numFmtId="0" fontId="0" fillId="43" borderId="13" xfId="0" applyFont="1" applyFill="1" applyBorder="1" applyAlignment="1" applyProtection="1">
      <alignment horizontal="left"/>
      <protection locked="0"/>
    </xf>
    <xf numFmtId="0" fontId="0" fillId="44" borderId="13" xfId="0" applyFont="1" applyFill="1" applyBorder="1" applyAlignment="1" applyProtection="1">
      <alignment horizontal="left"/>
      <protection locked="0"/>
    </xf>
    <xf numFmtId="0" fontId="0" fillId="44" borderId="43" xfId="0" applyFont="1" applyFill="1" applyBorder="1" applyAlignment="1" applyProtection="1">
      <alignment horizontal="left"/>
      <protection locked="0"/>
    </xf>
    <xf numFmtId="0" fontId="17" fillId="33" borderId="38" xfId="0" applyFont="1" applyFill="1" applyBorder="1" applyAlignment="1" applyProtection="1">
      <alignment horizontal="center"/>
      <protection/>
    </xf>
    <xf numFmtId="0" fontId="17" fillId="33" borderId="21" xfId="0" applyFont="1" applyFill="1" applyBorder="1" applyAlignment="1" applyProtection="1">
      <alignment horizontal="center"/>
      <protection/>
    </xf>
    <xf numFmtId="0" fontId="20" fillId="33" borderId="38" xfId="0" applyFont="1" applyFill="1" applyBorder="1" applyAlignment="1" applyProtection="1">
      <alignment horizontal="center" vertical="center"/>
      <protection/>
    </xf>
    <xf numFmtId="0" fontId="20" fillId="33" borderId="21" xfId="0" applyFont="1" applyFill="1" applyBorder="1" applyAlignment="1" applyProtection="1">
      <alignment horizontal="center" vertical="center"/>
      <protection/>
    </xf>
    <xf numFmtId="0" fontId="21" fillId="33" borderId="38" xfId="0" applyFont="1" applyFill="1" applyBorder="1" applyAlignment="1" applyProtection="1">
      <alignment horizontal="center" vertical="center"/>
      <protection/>
    </xf>
    <xf numFmtId="0" fontId="21" fillId="33" borderId="21" xfId="0" applyFont="1" applyFill="1" applyBorder="1" applyAlignment="1" applyProtection="1">
      <alignment horizontal="center" vertical="center"/>
      <protection/>
    </xf>
    <xf numFmtId="0" fontId="18" fillId="33" borderId="0" xfId="0" applyFont="1" applyFill="1" applyBorder="1" applyAlignment="1" applyProtection="1">
      <alignment horizontal="center" vertical="center"/>
      <protection/>
    </xf>
    <xf numFmtId="0" fontId="20" fillId="33" borderId="0" xfId="0" applyFont="1" applyFill="1" applyBorder="1" applyAlignment="1" applyProtection="1">
      <alignment horizontal="center" vertical="center"/>
      <protection/>
    </xf>
    <xf numFmtId="0" fontId="7" fillId="33" borderId="21" xfId="0" applyFont="1" applyFill="1" applyBorder="1" applyAlignment="1" applyProtection="1">
      <alignment horizontal="center" vertical="center"/>
      <protection/>
    </xf>
    <xf numFmtId="0" fontId="7" fillId="33" borderId="21" xfId="0" applyFont="1" applyFill="1" applyBorder="1" applyAlignment="1" applyProtection="1">
      <alignment horizontal="center"/>
      <protection/>
    </xf>
    <xf numFmtId="0" fontId="29" fillId="33" borderId="0" xfId="0" applyFont="1" applyFill="1" applyAlignment="1" applyProtection="1">
      <alignment horizontal="center" vertical="top"/>
      <protection locked="0"/>
    </xf>
    <xf numFmtId="0" fontId="29" fillId="33" borderId="38" xfId="0" applyFont="1" applyFill="1" applyBorder="1" applyAlignment="1" applyProtection="1">
      <alignment horizontal="center" vertical="top"/>
      <protection locked="0"/>
    </xf>
    <xf numFmtId="0" fontId="7" fillId="33" borderId="27" xfId="0" applyFont="1" applyFill="1" applyBorder="1" applyAlignment="1" applyProtection="1">
      <alignment horizontal="center"/>
      <protection/>
    </xf>
    <xf numFmtId="0" fontId="29" fillId="33" borderId="0" xfId="0" applyFont="1" applyFill="1" applyBorder="1" applyAlignment="1" applyProtection="1">
      <alignment horizontal="center" vertical="top"/>
      <protection locked="0"/>
    </xf>
    <xf numFmtId="0" fontId="29" fillId="33" borderId="30" xfId="0" applyFont="1" applyFill="1" applyBorder="1" applyAlignment="1" applyProtection="1">
      <alignment horizontal="center" vertical="top"/>
      <protection locked="0"/>
    </xf>
    <xf numFmtId="0" fontId="29" fillId="33" borderId="20" xfId="0" applyFont="1" applyFill="1" applyBorder="1" applyAlignment="1" applyProtection="1">
      <alignment horizontal="center" vertical="top"/>
      <protection locked="0"/>
    </xf>
    <xf numFmtId="0" fontId="29" fillId="33" borderId="44" xfId="0" applyFont="1" applyFill="1" applyBorder="1" applyAlignment="1" applyProtection="1">
      <alignment horizontal="center" vertical="top"/>
      <protection locked="0"/>
    </xf>
    <xf numFmtId="0" fontId="40" fillId="33" borderId="21" xfId="0" applyFont="1" applyFill="1" applyBorder="1" applyAlignment="1" applyProtection="1">
      <alignment horizontal="right" vertical="center"/>
      <protection/>
    </xf>
    <xf numFmtId="0" fontId="7" fillId="33" borderId="24" xfId="0" applyFont="1" applyFill="1" applyBorder="1" applyAlignment="1" applyProtection="1">
      <alignment horizontal="center"/>
      <protection/>
    </xf>
    <xf numFmtId="0" fontId="1" fillId="33" borderId="20" xfId="0" applyFont="1" applyFill="1" applyBorder="1" applyAlignment="1" applyProtection="1">
      <alignment horizontal="center" wrapText="1"/>
      <protection/>
    </xf>
    <xf numFmtId="0" fontId="1" fillId="33" borderId="40" xfId="0" applyFont="1" applyFill="1" applyBorder="1" applyAlignment="1" applyProtection="1">
      <alignment horizontal="center" wrapText="1"/>
      <protection/>
    </xf>
    <xf numFmtId="0" fontId="1" fillId="33" borderId="41" xfId="0" applyFont="1" applyFill="1" applyBorder="1" applyAlignment="1" applyProtection="1">
      <alignment horizontal="center" wrapText="1"/>
      <protection/>
    </xf>
    <xf numFmtId="0" fontId="4" fillId="33" borderId="45"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0" fillId="33" borderId="46"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0" fillId="33" borderId="47" xfId="0" applyFont="1" applyFill="1" applyBorder="1" applyAlignment="1" applyProtection="1">
      <alignment horizontal="center" vertical="center"/>
      <protection/>
    </xf>
    <xf numFmtId="0" fontId="0" fillId="33" borderId="18" xfId="0" applyFont="1" applyFill="1" applyBorder="1" applyAlignment="1" applyProtection="1">
      <alignment horizontal="center" vertical="center"/>
      <protection/>
    </xf>
    <xf numFmtId="0" fontId="7" fillId="33" borderId="27" xfId="0" applyFont="1" applyFill="1" applyBorder="1" applyAlignment="1" applyProtection="1">
      <alignment horizontal="center" vertical="center"/>
      <protection/>
    </xf>
    <xf numFmtId="0" fontId="41" fillId="47" borderId="48" xfId="0" applyFont="1" applyFill="1" applyBorder="1" applyAlignment="1">
      <alignment horizontal="center" vertical="center"/>
    </xf>
    <xf numFmtId="0" fontId="41" fillId="47" borderId="0" xfId="0" applyFont="1" applyFill="1" applyBorder="1" applyAlignment="1">
      <alignment horizontal="center" vertical="center"/>
    </xf>
    <xf numFmtId="0" fontId="0" fillId="33" borderId="0" xfId="0" applyFont="1" applyFill="1" applyAlignment="1">
      <alignment horizontal="center"/>
    </xf>
    <xf numFmtId="0" fontId="8" fillId="34" borderId="48" xfId="0" applyFont="1" applyFill="1" applyBorder="1" applyAlignment="1">
      <alignment horizontal="left" vertical="top" wrapText="1"/>
    </xf>
    <xf numFmtId="0" fontId="8" fillId="34" borderId="0" xfId="0" applyFont="1" applyFill="1" applyBorder="1" applyAlignment="1">
      <alignment horizontal="left" vertical="top" wrapText="1"/>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140</xdr:col>
      <xdr:colOff>0</xdr:colOff>
      <xdr:row>66</xdr:row>
      <xdr:rowOff>0</xdr:rowOff>
    </xdr:to>
    <xdr:sp>
      <xdr:nvSpPr>
        <xdr:cNvPr id="1" name="TextBox 4"/>
        <xdr:cNvSpPr txBox="1">
          <a:spLocks noChangeArrowheads="1"/>
        </xdr:cNvSpPr>
      </xdr:nvSpPr>
      <xdr:spPr>
        <a:xfrm>
          <a:off x="1085850" y="228600"/>
          <a:ext cx="6915150" cy="35433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Zwischenrunde</a:t>
          </a:r>
          <a:r>
            <a:rPr lang="en-US" cap="none" sz="1000" b="1" i="0" u="none" baseline="0">
              <a:solidFill>
                <a:srgbClr val="FF0000"/>
              </a:solidFill>
              <a:latin typeface="Arial"/>
              <a:ea typeface="Arial"/>
              <a:cs typeface="Arial"/>
            </a:rPr>
            <a:t> oder der </a:t>
          </a:r>
          <a:r>
            <a:rPr lang="en-US" cap="none" sz="1000" b="1" i="0" u="none" baseline="0">
              <a:solidFill>
                <a:srgbClr val="3333CC"/>
              </a:solidFill>
              <a:latin typeface="Arial"/>
              <a:ea typeface="Arial"/>
              <a:cs typeface="Arial"/>
            </a:rPr>
            <a:t>Viertelfinal</a:t>
          </a:r>
          <a:r>
            <a:rPr lang="en-US" cap="none" sz="1000" b="1" i="0" u="none" baseline="0">
              <a:solidFill>
                <a:srgbClr val="FF0000"/>
              </a:solidFill>
              <a:latin typeface="Arial"/>
              <a:ea typeface="Arial"/>
              <a:cs typeface="Arial"/>
            </a:rPr>
            <a:t>-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Zwischenrunden/Viertelfinale-Halbfinale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twoCellAnchor>
    <xdr:from>
      <xdr:col>19</xdr:col>
      <xdr:colOff>0</xdr:colOff>
      <xdr:row>74</xdr:row>
      <xdr:rowOff>0</xdr:rowOff>
    </xdr:from>
    <xdr:to>
      <xdr:col>98</xdr:col>
      <xdr:colOff>0</xdr:colOff>
      <xdr:row>91</xdr:row>
      <xdr:rowOff>0</xdr:rowOff>
    </xdr:to>
    <xdr:sp>
      <xdr:nvSpPr>
        <xdr:cNvPr id="2" name="TextBox 6"/>
        <xdr:cNvSpPr txBox="1">
          <a:spLocks noChangeArrowheads="1"/>
        </xdr:cNvSpPr>
      </xdr:nvSpPr>
      <xdr:spPr>
        <a:xfrm>
          <a:off x="1085850" y="4229100"/>
          <a:ext cx="4514850" cy="9715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weitere Turnierpläne finden sie auf der Seite des Badischen Fußballverbandes www.badfv.de
beim Kreis Heidelberg in der Rubrok Kreisjugend\Service
unter dem Link: </a:t>
          </a:r>
          <a:r>
            <a:rPr lang="en-US" cap="none" sz="1000" b="1" i="0" u="none" baseline="0">
              <a:solidFill>
                <a:srgbClr val="0000FF"/>
              </a:solidFill>
              <a:latin typeface="Arial"/>
              <a:ea typeface="Arial"/>
              <a:cs typeface="Arial"/>
            </a:rPr>
            <a:t>http://www.badfv.de/kreis_heidelberg/kreisjugend/service/01_Turnierplaene.php</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editAs="oneCell">
    <xdr:from>
      <xdr:col>124</xdr:col>
      <xdr:colOff>19050</xdr:colOff>
      <xdr:row>67</xdr:row>
      <xdr:rowOff>0</xdr:rowOff>
    </xdr:from>
    <xdr:to>
      <xdr:col>139</xdr:col>
      <xdr:colOff>38100</xdr:colOff>
      <xdr:row>90</xdr:row>
      <xdr:rowOff>0</xdr:rowOff>
    </xdr:to>
    <xdr:pic>
      <xdr:nvPicPr>
        <xdr:cNvPr id="3" name="Grafik 1"/>
        <xdr:cNvPicPr preferRelativeResize="1">
          <a:picLocks noChangeAspect="1"/>
        </xdr:cNvPicPr>
      </xdr:nvPicPr>
      <xdr:blipFill>
        <a:blip r:embed="rId1"/>
        <a:stretch>
          <a:fillRect/>
        </a:stretch>
      </xdr:blipFill>
      <xdr:spPr>
        <a:xfrm>
          <a:off x="7105650" y="3829050"/>
          <a:ext cx="876300" cy="1314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628650</xdr:colOff>
      <xdr:row>13</xdr:row>
      <xdr:rowOff>76200</xdr:rowOff>
    </xdr:from>
    <xdr:to>
      <xdr:col>7</xdr:col>
      <xdr:colOff>1114425</xdr:colOff>
      <xdr:row>14</xdr:row>
      <xdr:rowOff>161925</xdr:rowOff>
    </xdr:to>
    <xdr:sp macro="[0]!Info_nur_V">
      <xdr:nvSpPr>
        <xdr:cNvPr id="1" name="Rectangle 28"/>
        <xdr:cNvSpPr>
          <a:spLocks/>
        </xdr:cNvSpPr>
      </xdr:nvSpPr>
      <xdr:spPr>
        <a:xfrm>
          <a:off x="4638675" y="2209800"/>
          <a:ext cx="485775" cy="171450"/>
        </a:xfrm>
        <a:prstGeom prst="rect">
          <a:avLst/>
        </a:prstGeom>
        <a:solidFill>
          <a:srgbClr val="A0E0E0"/>
        </a:solidFill>
        <a:ln w="9525" cmpd="sng">
          <a:noFill/>
        </a:ln>
      </xdr:spPr>
      <xdr:txBody>
        <a:bodyPr vertOverflow="clip" wrap="square" lIns="27432" tIns="22860" rIns="0" bIns="0"/>
        <a:p>
          <a:pPr algn="l">
            <a:defRPr/>
          </a:pPr>
          <a:r>
            <a:rPr lang="en-US" cap="none" sz="800" b="0" i="1" u="none" baseline="0">
              <a:solidFill>
                <a:srgbClr val="000000"/>
              </a:solidFill>
              <a:latin typeface="Arial"/>
              <a:ea typeface="Arial"/>
              <a:cs typeface="Arial"/>
            </a:rPr>
            <a:t>Version</a:t>
          </a:r>
        </a:p>
      </xdr:txBody>
    </xdr:sp>
    <xdr:clientData fPrintsWithSheet="0"/>
  </xdr:twoCellAnchor>
  <xdr:twoCellAnchor editAs="oneCell">
    <xdr:from>
      <xdr:col>5</xdr:col>
      <xdr:colOff>542925</xdr:colOff>
      <xdr:row>3</xdr:row>
      <xdr:rowOff>142875</xdr:rowOff>
    </xdr:from>
    <xdr:to>
      <xdr:col>5</xdr:col>
      <xdr:colOff>1085850</xdr:colOff>
      <xdr:row>7</xdr:row>
      <xdr:rowOff>19050</xdr:rowOff>
    </xdr:to>
    <xdr:pic macro="[0]!Info_nur_V">
      <xdr:nvPicPr>
        <xdr:cNvPr id="2" name="Picture 14" descr="Ball1"/>
        <xdr:cNvPicPr preferRelativeResize="1">
          <a:picLocks noChangeAspect="1"/>
        </xdr:cNvPicPr>
      </xdr:nvPicPr>
      <xdr:blipFill>
        <a:blip r:embed="rId1"/>
        <a:stretch>
          <a:fillRect/>
        </a:stretch>
      </xdr:blipFill>
      <xdr:spPr>
        <a:xfrm>
          <a:off x="2933700" y="628650"/>
          <a:ext cx="54292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34">
      <selection activeCell="A1" sqref="A1"/>
    </sheetView>
  </sheetViews>
  <sheetFormatPr defaultColWidth="0.85546875" defaultRowHeight="4.5" customHeight="1"/>
  <cols>
    <col min="1" max="16384" width="0.85546875" style="84" customWidth="1"/>
  </cols>
  <sheetData/>
  <sheetProtection password="DECF" sheet="1" objects="1" scenarios="1"/>
  <printOptions/>
  <pageMargins left="0.787401575" right="0.787401575" top="0.984251969" bottom="0.984251969" header="0.4921259845" footer="0.4921259845"/>
  <pageSetup horizontalDpi="600" verticalDpi="600" orientation="portrait" paperSize="9" r:id="rId3"/>
  <headerFooter alignWithMargins="0">
    <oddHeader>&amp;C&amp;A</oddHeader>
    <oddFooter>&amp;CSeite &amp;P</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164" zoomScaleNormal="164"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85" t="s">
        <v>44</v>
      </c>
    </row>
    <row r="2" ht="112.5" customHeight="1">
      <c r="A2" s="86"/>
    </row>
    <row r="3" ht="112.5" customHeight="1">
      <c r="A3" s="86"/>
    </row>
    <row r="4" ht="150" customHeight="1">
      <c r="A4" s="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1"/>
  <dimension ref="A1:O34"/>
  <sheetViews>
    <sheetView zoomScalePageLayoutView="0" workbookViewId="0" topLeftCell="A4">
      <selection activeCell="B1" sqref="B1:H1"/>
    </sheetView>
  </sheetViews>
  <sheetFormatPr defaultColWidth="11.421875" defaultRowHeight="12.75"/>
  <cols>
    <col min="1" max="1" width="6.8515625" style="31" customWidth="1"/>
    <col min="2" max="2" width="25.7109375" style="29" customWidth="1"/>
    <col min="3" max="3" width="8.7109375" style="29" customWidth="1"/>
    <col min="4" max="4" width="8.7109375" style="60" customWidth="1"/>
    <col min="5" max="5" width="6.7109375" style="29" customWidth="1"/>
    <col min="6" max="6" width="2.140625" style="29" customWidth="1"/>
    <col min="7" max="7" width="6.7109375" style="29" customWidth="1"/>
    <col min="8" max="8" width="5.7109375" style="29" customWidth="1"/>
    <col min="9" max="9" width="2.421875" style="30" customWidth="1"/>
    <col min="10" max="10" width="38.28125" style="29" customWidth="1"/>
    <col min="11" max="11" width="18.421875" style="29" customWidth="1"/>
    <col min="12" max="12" width="13.00390625" style="30" customWidth="1"/>
    <col min="13" max="13" width="14.00390625" style="29" customWidth="1"/>
    <col min="14" max="14" width="5.421875" style="29" customWidth="1"/>
    <col min="15" max="15" width="5.7109375" style="29" customWidth="1"/>
  </cols>
  <sheetData>
    <row r="1" spans="1:15" ht="27" customHeight="1">
      <c r="A1" s="82"/>
      <c r="B1" s="227" t="s">
        <v>45</v>
      </c>
      <c r="C1" s="227"/>
      <c r="D1" s="227"/>
      <c r="E1" s="227"/>
      <c r="F1" s="227"/>
      <c r="G1" s="227"/>
      <c r="H1" s="227"/>
      <c r="I1" s="83"/>
      <c r="J1" s="83"/>
      <c r="K1" s="83"/>
      <c r="L1" s="83"/>
      <c r="M1" s="83"/>
      <c r="N1" s="83"/>
      <c r="O1" s="83"/>
    </row>
    <row r="2" spans="1:15" ht="30" customHeight="1">
      <c r="A2" s="61" t="s">
        <v>46</v>
      </c>
      <c r="B2" s="62" t="s">
        <v>0</v>
      </c>
      <c r="C2" s="63" t="s">
        <v>36</v>
      </c>
      <c r="D2" s="62" t="s">
        <v>1</v>
      </c>
      <c r="E2" s="228" t="s">
        <v>2</v>
      </c>
      <c r="F2" s="228"/>
      <c r="G2" s="228"/>
      <c r="H2" s="62" t="s">
        <v>37</v>
      </c>
      <c r="I2" s="64"/>
      <c r="J2" s="65"/>
      <c r="K2" s="65"/>
      <c r="L2" s="66"/>
      <c r="M2" s="65"/>
      <c r="N2" s="65"/>
      <c r="O2" s="65"/>
    </row>
    <row r="3" spans="1:15" ht="18" customHeight="1">
      <c r="A3" s="67">
        <f>IF(Rechnen!$W$3=0,"",1)</f>
        <v>1</v>
      </c>
      <c r="B3" s="68" t="str">
        <f>Rechnen!K5</f>
        <v>TUS Wettbergen</v>
      </c>
      <c r="C3" s="68">
        <f>IF(Rechnen!$W$3=0,"",Rechnen!L5)</f>
        <v>4</v>
      </c>
      <c r="D3" s="69">
        <f>IF(Rechnen!$W$3=0,"",Rechnen!M5)</f>
        <v>10</v>
      </c>
      <c r="E3" s="68">
        <f>IF(Rechnen!$W$3=0,"",Rechnen!N5)</f>
        <v>9</v>
      </c>
      <c r="F3" s="70" t="s">
        <v>16</v>
      </c>
      <c r="G3" s="68">
        <f>IF(Rechnen!$W$3=0,"",Rechnen!P5)</f>
        <v>2</v>
      </c>
      <c r="H3" s="71">
        <f>IF(AND(E3="",G3=""),"",(E3-G3))</f>
        <v>7</v>
      </c>
      <c r="I3" s="72"/>
      <c r="J3" s="65"/>
      <c r="K3" s="65"/>
      <c r="L3" s="66"/>
      <c r="M3" s="65"/>
      <c r="N3" s="65"/>
      <c r="O3" s="65"/>
    </row>
    <row r="4" spans="1:15" ht="18" customHeight="1">
      <c r="A4" s="67">
        <f>IF(Rechnen!$W$3=0,"",2)</f>
        <v>2</v>
      </c>
      <c r="B4" s="68" t="str">
        <f>Rechnen!K3</f>
        <v>JSG SC Itzum / SV Newroz</v>
      </c>
      <c r="C4" s="68">
        <f>IF(Rechnen!$W$3=0,"",Rechnen!L3)</f>
        <v>4</v>
      </c>
      <c r="D4" s="69">
        <f>IF(Rechnen!$W$3=0,"",Rechnen!M3)</f>
        <v>9</v>
      </c>
      <c r="E4" s="68">
        <f>IF(Rechnen!$W$3=0,"",Rechnen!N3)</f>
        <v>8</v>
      </c>
      <c r="F4" s="70" t="s">
        <v>16</v>
      </c>
      <c r="G4" s="68">
        <f>IF(Rechnen!$W$3=0,"",Rechnen!P3)</f>
        <v>2</v>
      </c>
      <c r="H4" s="71">
        <f>IF(AND(E4="",G4=""),"",(E4-G4))</f>
        <v>6</v>
      </c>
      <c r="I4" s="72"/>
      <c r="J4" s="65"/>
      <c r="K4" s="65"/>
      <c r="L4" s="66"/>
      <c r="M4" s="65"/>
      <c r="N4" s="65"/>
      <c r="O4" s="65"/>
    </row>
    <row r="5" spans="1:15" ht="18" customHeight="1">
      <c r="A5" s="67">
        <f>IF(Rechnen!$W$3=0,"",3)</f>
        <v>3</v>
      </c>
      <c r="B5" s="68" t="str">
        <f>Rechnen!K6</f>
        <v>VFL Nordstemmen</v>
      </c>
      <c r="C5" s="68">
        <f>IF(Rechnen!$W$3=0,"",Rechnen!L6)</f>
        <v>4</v>
      </c>
      <c r="D5" s="69">
        <f>IF(Rechnen!$W$3=0,"",Rechnen!M6)</f>
        <v>5</v>
      </c>
      <c r="E5" s="68">
        <f>IF(Rechnen!$W$3=0,"",Rechnen!N6)</f>
        <v>2</v>
      </c>
      <c r="F5" s="70" t="s">
        <v>16</v>
      </c>
      <c r="G5" s="68">
        <f>IF(Rechnen!$W$3=0,"",Rechnen!P6)</f>
        <v>2</v>
      </c>
      <c r="H5" s="71">
        <f>IF(AND(E5="",G5=""),"",(E5-G5))</f>
        <v>0</v>
      </c>
      <c r="I5" s="72"/>
      <c r="J5" s="65"/>
      <c r="K5" s="65"/>
      <c r="L5" s="66"/>
      <c r="M5" s="65"/>
      <c r="N5" s="65"/>
      <c r="O5" s="65"/>
    </row>
    <row r="6" spans="1:15" ht="18" customHeight="1">
      <c r="A6" s="67">
        <f>IF(Rechnen!$W$3=0,"",4)</f>
        <v>4</v>
      </c>
      <c r="B6" s="68" t="str">
        <f>Rechnen!K4</f>
        <v>Eintracht Hannover F3</v>
      </c>
      <c r="C6" s="68">
        <f>IF(Rechnen!$W$3=0,"",Rechnen!L4)</f>
        <v>4</v>
      </c>
      <c r="D6" s="69">
        <f>IF(Rechnen!$W$3=0,"",Rechnen!M4)</f>
        <v>4</v>
      </c>
      <c r="E6" s="68">
        <f>IF(Rechnen!$W$3=0,"",Rechnen!N4)</f>
        <v>2</v>
      </c>
      <c r="F6" s="70" t="s">
        <v>16</v>
      </c>
      <c r="G6" s="68">
        <f>IF(Rechnen!$W$3=0,"",Rechnen!P4)</f>
        <v>6</v>
      </c>
      <c r="H6" s="71">
        <f>IF(AND(E6="",G6=""),"",(E6-G6))</f>
        <v>-4</v>
      </c>
      <c r="I6" s="72"/>
      <c r="J6" s="65"/>
      <c r="K6" s="65"/>
      <c r="L6" s="66"/>
      <c r="M6" s="65"/>
      <c r="N6" s="65"/>
      <c r="O6" s="65"/>
    </row>
    <row r="7" spans="1:15" ht="18" customHeight="1">
      <c r="A7" s="67">
        <f>IF(Rechnen!$W$3=0,"",5)</f>
        <v>5</v>
      </c>
      <c r="B7" s="68" t="str">
        <f>Rechnen!K7</f>
        <v>TSV Gronau</v>
      </c>
      <c r="C7" s="68">
        <f>IF(Rechnen!$W$3=0,"",Rechnen!L7)</f>
        <v>4</v>
      </c>
      <c r="D7" s="69">
        <f>IF(Rechnen!$W$3=0,"",Rechnen!M7)</f>
        <v>0</v>
      </c>
      <c r="E7" s="68">
        <f>IF(Rechnen!$W$3=0,"",Rechnen!N7)</f>
        <v>1</v>
      </c>
      <c r="F7" s="70" t="s">
        <v>16</v>
      </c>
      <c r="G7" s="68">
        <f>IF(Rechnen!$W$3=0,"",Rechnen!P7)</f>
        <v>10</v>
      </c>
      <c r="H7" s="71">
        <f>IF(AND(E7="",G7=""),"",(E7-G7))</f>
        <v>-9</v>
      </c>
      <c r="I7" s="72"/>
      <c r="J7" s="65"/>
      <c r="K7" s="65"/>
      <c r="L7" s="66"/>
      <c r="M7" s="65"/>
      <c r="N7" s="65"/>
      <c r="O7" s="65"/>
    </row>
    <row r="8" spans="1:15" ht="15" customHeight="1">
      <c r="A8" s="221"/>
      <c r="B8" s="223" t="s">
        <v>6</v>
      </c>
      <c r="C8" s="225" t="s">
        <v>36</v>
      </c>
      <c r="D8" s="223" t="s">
        <v>1</v>
      </c>
      <c r="E8" s="223" t="s">
        <v>2</v>
      </c>
      <c r="F8" s="223"/>
      <c r="G8" s="223"/>
      <c r="H8" s="223" t="s">
        <v>37</v>
      </c>
      <c r="I8" s="73"/>
      <c r="J8" s="74"/>
      <c r="K8" s="74"/>
      <c r="L8" s="75"/>
      <c r="M8" s="76"/>
      <c r="N8" s="77"/>
      <c r="O8" s="77"/>
    </row>
    <row r="9" spans="1:15" ht="15" customHeight="1">
      <c r="A9" s="222"/>
      <c r="B9" s="224"/>
      <c r="C9" s="226"/>
      <c r="D9" s="224"/>
      <c r="E9" s="224"/>
      <c r="F9" s="224"/>
      <c r="G9" s="224"/>
      <c r="H9" s="224"/>
      <c r="I9" s="73"/>
      <c r="J9" s="74"/>
      <c r="K9" s="74"/>
      <c r="L9" s="75"/>
      <c r="M9" s="76"/>
      <c r="N9" s="77"/>
      <c r="O9" s="77"/>
    </row>
    <row r="10" spans="1:15" ht="18" customHeight="1">
      <c r="A10" s="67">
        <f>IF(Rechnen!$X$3=0,"",1)</f>
        <v>1</v>
      </c>
      <c r="B10" s="68" t="str">
        <f>Rechnen!K10</f>
        <v>VFB Fallersleben</v>
      </c>
      <c r="C10" s="68">
        <f>IF(Rechnen!$X$3=0,"",Rechnen!L10)</f>
        <v>4</v>
      </c>
      <c r="D10" s="69">
        <f>IF(Rechnen!$X$3=0,"",Rechnen!M10)</f>
        <v>10</v>
      </c>
      <c r="E10" s="68">
        <f>IF(Rechnen!$X$3=0,"",Rechnen!N10)</f>
        <v>12</v>
      </c>
      <c r="F10" s="70" t="s">
        <v>16</v>
      </c>
      <c r="G10" s="68">
        <f>IF(Rechnen!$X$3=0,"",Rechnen!P10)</f>
        <v>3</v>
      </c>
      <c r="H10" s="71">
        <f>IF(AND(E10="",G10=""),"",(E10-G10))</f>
        <v>9</v>
      </c>
      <c r="I10" s="78"/>
      <c r="J10" s="76"/>
      <c r="K10" s="78"/>
      <c r="L10" s="75"/>
      <c r="M10" s="76"/>
      <c r="N10" s="77"/>
      <c r="O10" s="77"/>
    </row>
    <row r="11" spans="1:15" ht="18" customHeight="1">
      <c r="A11" s="67">
        <f>IF(Rechnen!$X$3=0,"",2)</f>
        <v>2</v>
      </c>
      <c r="B11" s="68" t="str">
        <f>Rechnen!K11</f>
        <v>TUS GW Himmelsthür</v>
      </c>
      <c r="C11" s="68">
        <f>IF(Rechnen!$X$3=0,"",Rechnen!L11)</f>
        <v>4</v>
      </c>
      <c r="D11" s="69">
        <f>IF(Rechnen!$X$3=0,"",Rechnen!M11)</f>
        <v>8</v>
      </c>
      <c r="E11" s="68">
        <f>IF(Rechnen!$X$3=0,"",Rechnen!N11)</f>
        <v>8</v>
      </c>
      <c r="F11" s="70" t="s">
        <v>16</v>
      </c>
      <c r="G11" s="68">
        <f>IF(Rechnen!$X$3=0,"",Rechnen!P11)</f>
        <v>2</v>
      </c>
      <c r="H11" s="71">
        <f>IF(AND(E11="",G11=""),"",(E11-G11))</f>
        <v>6</v>
      </c>
      <c r="I11" s="79"/>
      <c r="J11" s="80"/>
      <c r="K11" s="80"/>
      <c r="L11" s="80"/>
      <c r="M11" s="80"/>
      <c r="N11" s="80"/>
      <c r="O11" s="80"/>
    </row>
    <row r="12" spans="1:15" ht="18" customHeight="1">
      <c r="A12" s="67">
        <f>IF(Rechnen!$X$3=0,"",3)</f>
        <v>3</v>
      </c>
      <c r="B12" s="68" t="str">
        <f>Rechnen!K12</f>
        <v>JSG ISA</v>
      </c>
      <c r="C12" s="68">
        <f>IF(Rechnen!$X$3=0,"",Rechnen!L12)</f>
        <v>4</v>
      </c>
      <c r="D12" s="69">
        <f>IF(Rechnen!$X$3=0,"",Rechnen!M12)</f>
        <v>6</v>
      </c>
      <c r="E12" s="68">
        <f>IF(Rechnen!$X$3=0,"",Rechnen!N12)</f>
        <v>7</v>
      </c>
      <c r="F12" s="70" t="s">
        <v>16</v>
      </c>
      <c r="G12" s="68">
        <f>IF(Rechnen!$X$3=0,"",Rechnen!P12)</f>
        <v>4</v>
      </c>
      <c r="H12" s="71">
        <f>IF(AND(E12="",G12=""),"",(E12-G12))</f>
        <v>3</v>
      </c>
      <c r="I12" s="73"/>
      <c r="J12" s="65"/>
      <c r="K12" s="65"/>
      <c r="L12" s="66"/>
      <c r="M12" s="65"/>
      <c r="N12" s="65"/>
      <c r="O12" s="65"/>
    </row>
    <row r="13" spans="1:15" ht="18" customHeight="1">
      <c r="A13" s="67">
        <f>IF(Rechnen!$X$3=0,"",4)</f>
        <v>4</v>
      </c>
      <c r="B13" s="68" t="str">
        <f>Rechnen!K13</f>
        <v>Deutsche Eiche Hotteln</v>
      </c>
      <c r="C13" s="68">
        <f>IF(Rechnen!$X$3=0,"",Rechnen!L13)</f>
        <v>4</v>
      </c>
      <c r="D13" s="69">
        <f>IF(Rechnen!$X$3=0,"",Rechnen!M13)</f>
        <v>4</v>
      </c>
      <c r="E13" s="68">
        <f>IF(Rechnen!$X$3=0,"",Rechnen!N13)</f>
        <v>4</v>
      </c>
      <c r="F13" s="70" t="s">
        <v>16</v>
      </c>
      <c r="G13" s="68">
        <f>IF(Rechnen!$X$3=0,"",Rechnen!P13)</f>
        <v>5</v>
      </c>
      <c r="H13" s="71">
        <f>IF(AND(E13="",G13=""),"",(E13-G13))</f>
        <v>-1</v>
      </c>
      <c r="I13" s="66"/>
      <c r="J13" s="65"/>
      <c r="K13" s="65"/>
      <c r="L13" s="66"/>
      <c r="M13" s="65"/>
      <c r="N13" s="65"/>
      <c r="O13" s="65"/>
    </row>
    <row r="14" spans="1:15" ht="18" customHeight="1">
      <c r="A14" s="67">
        <f>IF(Rechnen!$X$3=0,"",5)</f>
        <v>5</v>
      </c>
      <c r="B14" s="68" t="str">
        <f>Rechnen!K14</f>
        <v>SV Türk Gücü</v>
      </c>
      <c r="C14" s="68">
        <f>IF(Rechnen!$X$3=0,"",Rechnen!L14)</f>
        <v>4</v>
      </c>
      <c r="D14" s="69">
        <f>IF(Rechnen!$X$3=0,"",Rechnen!M14)</f>
        <v>0</v>
      </c>
      <c r="E14" s="68">
        <f>IF(Rechnen!$X$3=0,"",Rechnen!N14)</f>
        <v>0</v>
      </c>
      <c r="F14" s="70" t="s">
        <v>16</v>
      </c>
      <c r="G14" s="68">
        <f>IF(Rechnen!$X$3=0,"",Rechnen!P14)</f>
        <v>17</v>
      </c>
      <c r="H14" s="71">
        <f>IF(AND(E14="",G14=""),"",(E14-G14))</f>
        <v>-17</v>
      </c>
      <c r="I14" s="66"/>
      <c r="J14" s="65"/>
      <c r="K14" s="65"/>
      <c r="L14" s="66"/>
      <c r="M14" s="65"/>
      <c r="N14" s="65"/>
      <c r="O14" s="65"/>
    </row>
    <row r="15" spans="1:15" ht="18" customHeight="1">
      <c r="A15" s="221"/>
      <c r="B15" s="223" t="s">
        <v>48</v>
      </c>
      <c r="C15" s="225" t="s">
        <v>36</v>
      </c>
      <c r="D15" s="223" t="s">
        <v>1</v>
      </c>
      <c r="E15" s="223" t="s">
        <v>2</v>
      </c>
      <c r="F15" s="223"/>
      <c r="G15" s="223"/>
      <c r="H15" s="223" t="s">
        <v>37</v>
      </c>
      <c r="I15" s="66"/>
      <c r="J15" s="65"/>
      <c r="K15" s="65"/>
      <c r="L15" s="66"/>
      <c r="M15" s="65"/>
      <c r="N15" s="65"/>
      <c r="O15" s="65"/>
    </row>
    <row r="16" spans="1:15" ht="15" customHeight="1">
      <c r="A16" s="222"/>
      <c r="B16" s="224"/>
      <c r="C16" s="226"/>
      <c r="D16" s="224"/>
      <c r="E16" s="224"/>
      <c r="F16" s="224"/>
      <c r="G16" s="224"/>
      <c r="H16" s="224"/>
      <c r="I16" s="66"/>
      <c r="J16" s="65"/>
      <c r="K16" s="65"/>
      <c r="L16" s="66"/>
      <c r="M16" s="65"/>
      <c r="N16" s="65"/>
      <c r="O16" s="65"/>
    </row>
    <row r="17" spans="1:15" ht="15">
      <c r="A17" s="67">
        <f>IF(Rechnen!$Y$3=0,"",1)</f>
        <v>1</v>
      </c>
      <c r="B17" s="68" t="str">
        <f>Rechnen!K17</f>
        <v>Eintracht Hannover F1</v>
      </c>
      <c r="C17" s="68">
        <f>IF(Rechnen!$Y$3=0,"",Rechnen!L17)</f>
        <v>4</v>
      </c>
      <c r="D17" s="69">
        <f>IF(Rechnen!$Y$3=0,"",Rechnen!M17)</f>
        <v>12</v>
      </c>
      <c r="E17" s="68">
        <f>IF(Rechnen!$Y$3=0,"",Rechnen!N17)</f>
        <v>11</v>
      </c>
      <c r="F17" s="70" t="s">
        <v>16</v>
      </c>
      <c r="G17" s="68">
        <f>IF(Rechnen!$Y$3=0,"",Rechnen!P17)</f>
        <v>4</v>
      </c>
      <c r="H17" s="71">
        <f>IF(AND(E17="",G17=""),"",(E17-G17))</f>
        <v>7</v>
      </c>
      <c r="I17" s="66"/>
      <c r="J17" s="65"/>
      <c r="K17" s="65"/>
      <c r="L17" s="66"/>
      <c r="M17" s="65"/>
      <c r="N17" s="65"/>
      <c r="O17" s="65"/>
    </row>
    <row r="18" spans="1:15" ht="15">
      <c r="A18" s="67">
        <f>IF(Rechnen!$Y$3=0,"",2)</f>
        <v>2</v>
      </c>
      <c r="B18" s="68" t="str">
        <f>Rechnen!K21</f>
        <v>JFC AEB Hildesheim</v>
      </c>
      <c r="C18" s="68">
        <f>IF(Rechnen!$Y$3=0,"",Rechnen!L21)</f>
        <v>4</v>
      </c>
      <c r="D18" s="69">
        <f>IF(Rechnen!$Y$3=0,"",Rechnen!M21)</f>
        <v>7</v>
      </c>
      <c r="E18" s="68">
        <f>IF(Rechnen!$Y$3=0,"",Rechnen!N21)</f>
        <v>5</v>
      </c>
      <c r="F18" s="70" t="s">
        <v>16</v>
      </c>
      <c r="G18" s="68">
        <f>IF(Rechnen!$Y$3=0,"",Rechnen!P21)</f>
        <v>4</v>
      </c>
      <c r="H18" s="71">
        <f>IF(AND(E18="",G18=""),"",(E18-G18))</f>
        <v>1</v>
      </c>
      <c r="I18" s="66"/>
      <c r="J18" s="65"/>
      <c r="K18" s="65"/>
      <c r="L18" s="66"/>
      <c r="M18" s="65"/>
      <c r="N18" s="65"/>
      <c r="O18" s="65"/>
    </row>
    <row r="19" spans="1:15" ht="15">
      <c r="A19" s="67">
        <f>IF(Rechnen!$Y$3=0,"",3)</f>
        <v>3</v>
      </c>
      <c r="B19" s="68" t="str">
        <f>Rechnen!K19</f>
        <v>JSV 02 Giesen</v>
      </c>
      <c r="C19" s="68">
        <f>IF(Rechnen!$Y$3=0,"",Rechnen!L19)</f>
        <v>4</v>
      </c>
      <c r="D19" s="69">
        <f>IF(Rechnen!$Y$3=0,"",Rechnen!M19)</f>
        <v>6</v>
      </c>
      <c r="E19" s="68">
        <f>IF(Rechnen!$Y$3=0,"",Rechnen!N19)</f>
        <v>3</v>
      </c>
      <c r="F19" s="70" t="s">
        <v>16</v>
      </c>
      <c r="G19" s="68">
        <f>IF(Rechnen!$Y$3=0,"",Rechnen!P19)</f>
        <v>5</v>
      </c>
      <c r="H19" s="71">
        <f>IF(AND(E19="",G19=""),"",(E19-G19))</f>
        <v>-2</v>
      </c>
      <c r="I19" s="66"/>
      <c r="J19" s="65"/>
      <c r="K19" s="65"/>
      <c r="L19" s="66"/>
      <c r="M19" s="65"/>
      <c r="N19" s="65"/>
      <c r="O19" s="65"/>
    </row>
    <row r="20" spans="1:15" ht="15">
      <c r="A20" s="67">
        <f>IF(Rechnen!$Y$3=0,"",4)</f>
        <v>4</v>
      </c>
      <c r="B20" s="68" t="str">
        <f>Rechnen!K20</f>
        <v>SV Algermissen</v>
      </c>
      <c r="C20" s="68">
        <f>IF(Rechnen!$Y$3=0,"",Rechnen!L20)</f>
        <v>4</v>
      </c>
      <c r="D20" s="69">
        <f>IF(Rechnen!$Y$3=0,"",Rechnen!M20)</f>
        <v>4</v>
      </c>
      <c r="E20" s="68">
        <f>IF(Rechnen!$Y$3=0,"",Rechnen!N20)</f>
        <v>2</v>
      </c>
      <c r="F20" s="70" t="s">
        <v>16</v>
      </c>
      <c r="G20" s="68">
        <f>IF(Rechnen!$Y$3=0,"",Rechnen!P20)</f>
        <v>3</v>
      </c>
      <c r="H20" s="71">
        <f>IF(AND(E20="",G20=""),"",(E20-G20))</f>
        <v>-1</v>
      </c>
      <c r="I20" s="66"/>
      <c r="J20" s="65"/>
      <c r="K20" s="65"/>
      <c r="L20" s="66"/>
      <c r="M20" s="65"/>
      <c r="N20" s="65"/>
      <c r="O20" s="65"/>
    </row>
    <row r="21" spans="1:15" ht="15">
      <c r="A21" s="67">
        <f>IF(Rechnen!$Y$3=0,"",5)</f>
        <v>5</v>
      </c>
      <c r="B21" s="68" t="str">
        <f>Rechnen!K22</f>
        <v>VFL Salder</v>
      </c>
      <c r="C21" s="68">
        <f>IF(Rechnen!$Y$3=0,"",Rechnen!L22)</f>
        <v>4</v>
      </c>
      <c r="D21" s="69">
        <f>IF(Rechnen!$Y$3=0,"",Rechnen!M22)</f>
        <v>0</v>
      </c>
      <c r="E21" s="68">
        <f>IF(Rechnen!$Y$3=0,"",Rechnen!N22)</f>
        <v>1</v>
      </c>
      <c r="F21" s="70" t="s">
        <v>16</v>
      </c>
      <c r="G21" s="68">
        <f>IF(Rechnen!$Y$3=0,"",Rechnen!P22)</f>
        <v>6</v>
      </c>
      <c r="H21" s="71">
        <f>IF(AND(E21="",G21=""),"",(E21-G21))</f>
        <v>-5</v>
      </c>
      <c r="I21" s="66"/>
      <c r="J21" s="65"/>
      <c r="K21" s="65"/>
      <c r="L21" s="66"/>
      <c r="M21" s="65"/>
      <c r="N21" s="65"/>
      <c r="O21" s="65"/>
    </row>
    <row r="22" spans="1:15" ht="15">
      <c r="A22" s="221"/>
      <c r="B22" s="223" t="s">
        <v>7</v>
      </c>
      <c r="C22" s="225" t="s">
        <v>36</v>
      </c>
      <c r="D22" s="223" t="s">
        <v>1</v>
      </c>
      <c r="E22" s="223" t="s">
        <v>2</v>
      </c>
      <c r="F22" s="223"/>
      <c r="G22" s="223"/>
      <c r="H22" s="223" t="s">
        <v>37</v>
      </c>
      <c r="I22" s="66"/>
      <c r="J22" s="65"/>
      <c r="K22" s="65"/>
      <c r="L22" s="66"/>
      <c r="M22" s="65"/>
      <c r="N22" s="65"/>
      <c r="O22" s="65"/>
    </row>
    <row r="23" spans="1:15" ht="15">
      <c r="A23" s="222"/>
      <c r="B23" s="224"/>
      <c r="C23" s="226"/>
      <c r="D23" s="224"/>
      <c r="E23" s="224"/>
      <c r="F23" s="224"/>
      <c r="G23" s="224"/>
      <c r="H23" s="224"/>
      <c r="I23" s="66"/>
      <c r="J23" s="65"/>
      <c r="K23" s="65"/>
      <c r="L23" s="66"/>
      <c r="M23" s="65"/>
      <c r="N23" s="65"/>
      <c r="O23" s="65"/>
    </row>
    <row r="24" spans="1:15" ht="15">
      <c r="A24" s="67">
        <f>IF(Rechnen!$Z$3=0,"",1)</f>
        <v>1</v>
      </c>
      <c r="B24" s="68" t="str">
        <f>Rechnen!K25</f>
        <v>BW Neuhof</v>
      </c>
      <c r="C24" s="68">
        <f>IF(Rechnen!$Z$3=0,"",Rechnen!L25)</f>
        <v>4</v>
      </c>
      <c r="D24" s="69">
        <f>IF(Rechnen!$Z$3=0,"",Rechnen!M25)</f>
        <v>12</v>
      </c>
      <c r="E24" s="68">
        <f>IF(Rechnen!$Z$3=0,"",Rechnen!N25)</f>
        <v>17</v>
      </c>
      <c r="F24" s="70" t="s">
        <v>16</v>
      </c>
      <c r="G24" s="68">
        <f>IF(Rechnen!$Z$3=0,"",Rechnen!P25)</f>
        <v>0</v>
      </c>
      <c r="H24" s="71">
        <f>IF(AND(E24="",G24=""),"",(E24-G24))</f>
        <v>17</v>
      </c>
      <c r="I24" s="66"/>
      <c r="J24" s="65"/>
      <c r="K24" s="65"/>
      <c r="L24" s="66"/>
      <c r="M24" s="65"/>
      <c r="N24" s="65"/>
      <c r="O24" s="65"/>
    </row>
    <row r="25" spans="1:15" ht="15">
      <c r="A25" s="67">
        <f>IF(Rechnen!$Z$3=0,"",2)</f>
        <v>2</v>
      </c>
      <c r="B25" s="68" t="str">
        <f>Rechnen!K29</f>
        <v>TSV Wennigsen</v>
      </c>
      <c r="C25" s="68">
        <f>IF(Rechnen!$Z$3=0,"",Rechnen!L29)</f>
        <v>4</v>
      </c>
      <c r="D25" s="69">
        <f>IF(Rechnen!$Z$3=0,"",Rechnen!M29)</f>
        <v>5</v>
      </c>
      <c r="E25" s="68">
        <f>IF(Rechnen!$Z$3=0,"",Rechnen!N29)</f>
        <v>7</v>
      </c>
      <c r="F25" s="70" t="s">
        <v>16</v>
      </c>
      <c r="G25" s="68">
        <f>IF(Rechnen!$Z$3=0,"",Rechnen!P29)</f>
        <v>5</v>
      </c>
      <c r="H25" s="71">
        <f>IF(AND(E25="",G25=""),"",(E25-G25))</f>
        <v>2</v>
      </c>
      <c r="I25" s="66"/>
      <c r="J25" s="65"/>
      <c r="K25" s="65"/>
      <c r="L25" s="66"/>
      <c r="M25" s="65"/>
      <c r="N25" s="65"/>
      <c r="O25" s="65"/>
    </row>
    <row r="26" spans="1:15" ht="15">
      <c r="A26" s="67">
        <f>IF(Rechnen!$Z$3=0,"",3)</f>
        <v>3</v>
      </c>
      <c r="B26" s="68" t="str">
        <f>Rechnen!K27</f>
        <v>VfR Germanis Ochtersum</v>
      </c>
      <c r="C26" s="68">
        <f>IF(Rechnen!$Z$3=0,"",Rechnen!L27)</f>
        <v>4</v>
      </c>
      <c r="D26" s="69">
        <f>IF(Rechnen!$Z$3=0,"",Rechnen!M27)</f>
        <v>5</v>
      </c>
      <c r="E26" s="68">
        <f>IF(Rechnen!$Z$3=0,"",Rechnen!N27)</f>
        <v>9</v>
      </c>
      <c r="F26" s="70" t="s">
        <v>16</v>
      </c>
      <c r="G26" s="68">
        <f>IF(Rechnen!$Z$3=0,"",Rechnen!P27)</f>
        <v>7</v>
      </c>
      <c r="H26" s="71">
        <f>IF(AND(E26="",G26=""),"",(E26-G26))</f>
        <v>2</v>
      </c>
      <c r="I26" s="66"/>
      <c r="J26" s="65"/>
      <c r="K26" s="65"/>
      <c r="L26" s="66"/>
      <c r="M26" s="65"/>
      <c r="N26" s="65"/>
      <c r="O26" s="65"/>
    </row>
    <row r="27" spans="1:15" ht="15">
      <c r="A27" s="67">
        <f>IF(Rechnen!$Z$3=0,"",4)</f>
        <v>4</v>
      </c>
      <c r="B27" s="68" t="str">
        <f>Rechnen!K28</f>
        <v>SSV Elze</v>
      </c>
      <c r="C27" s="68">
        <f>IF(Rechnen!$Z$3=0,"",Rechnen!L28)</f>
        <v>4</v>
      </c>
      <c r="D27" s="69">
        <f>IF(Rechnen!$Z$3=0,"",Rechnen!M28)</f>
        <v>2</v>
      </c>
      <c r="E27" s="68">
        <f>IF(Rechnen!$Z$3=0,"",Rechnen!N28)</f>
        <v>9</v>
      </c>
      <c r="F27" s="70" t="s">
        <v>16</v>
      </c>
      <c r="G27" s="68">
        <f>IF(Rechnen!$Z$3=0,"",Rechnen!P28)</f>
        <v>9</v>
      </c>
      <c r="H27" s="71">
        <f>IF(AND(E27="",G27=""),"",(E27-G27))</f>
        <v>0</v>
      </c>
      <c r="I27" s="66"/>
      <c r="J27" s="65"/>
      <c r="K27" s="65"/>
      <c r="L27" s="66"/>
      <c r="M27" s="65"/>
      <c r="N27" s="65"/>
      <c r="O27" s="65"/>
    </row>
    <row r="28" spans="1:15" ht="15">
      <c r="A28" s="67">
        <f>IF(Rechnen!$Z$3=0,"",5)</f>
        <v>5</v>
      </c>
      <c r="B28" s="68" t="str">
        <f>Rechnen!K26</f>
        <v>JSG Langelsheim</v>
      </c>
      <c r="C28" s="68">
        <f>IF(Rechnen!$Z$3=0,"",Rechnen!L26)</f>
        <v>4</v>
      </c>
      <c r="D28" s="69">
        <f>IF(Rechnen!$Z$3=0,"",Rechnen!M26)</f>
        <v>0</v>
      </c>
      <c r="E28" s="68">
        <f>IF(Rechnen!$Z$3=0,"",Rechnen!N26)</f>
        <v>0</v>
      </c>
      <c r="F28" s="70" t="s">
        <v>16</v>
      </c>
      <c r="G28" s="68">
        <f>IF(Rechnen!$Z$3=0,"",Rechnen!P26)</f>
        <v>20</v>
      </c>
      <c r="H28" s="71">
        <f>IF(AND(E28="",G28=""),"",(E28-G28))</f>
        <v>-20</v>
      </c>
      <c r="I28" s="66"/>
      <c r="J28" s="65"/>
      <c r="K28" s="65"/>
      <c r="L28" s="66"/>
      <c r="M28" s="65"/>
      <c r="N28" s="65"/>
      <c r="O28" s="65"/>
    </row>
    <row r="29" spans="1:15" ht="15">
      <c r="A29" s="73"/>
      <c r="B29" s="65"/>
      <c r="C29" s="65"/>
      <c r="D29" s="81"/>
      <c r="E29" s="65"/>
      <c r="F29" s="65"/>
      <c r="G29" s="65"/>
      <c r="H29" s="65"/>
      <c r="I29" s="66"/>
      <c r="J29" s="65"/>
      <c r="K29" s="65"/>
      <c r="L29" s="66"/>
      <c r="M29" s="65"/>
      <c r="N29" s="65"/>
      <c r="O29" s="65"/>
    </row>
    <row r="30" spans="1:15" ht="15">
      <c r="A30" s="73"/>
      <c r="B30" s="65"/>
      <c r="C30" s="65"/>
      <c r="D30" s="81"/>
      <c r="E30" s="65"/>
      <c r="F30" s="65"/>
      <c r="G30" s="65"/>
      <c r="H30" s="65"/>
      <c r="I30" s="66"/>
      <c r="J30" s="65"/>
      <c r="K30" s="65"/>
      <c r="L30" s="66"/>
      <c r="M30" s="65"/>
      <c r="N30" s="65"/>
      <c r="O30" s="65"/>
    </row>
    <row r="31" spans="1:15" ht="15">
      <c r="A31" s="73"/>
      <c r="B31" s="65"/>
      <c r="C31" s="65"/>
      <c r="D31" s="81"/>
      <c r="E31" s="65"/>
      <c r="F31" s="65"/>
      <c r="G31" s="65"/>
      <c r="H31" s="65"/>
      <c r="I31" s="66"/>
      <c r="J31" s="65"/>
      <c r="K31" s="65"/>
      <c r="L31" s="66"/>
      <c r="M31" s="65"/>
      <c r="N31" s="65"/>
      <c r="O31" s="65"/>
    </row>
    <row r="32" spans="1:15" ht="15">
      <c r="A32" s="73"/>
      <c r="B32" s="65"/>
      <c r="C32" s="65"/>
      <c r="D32" s="81"/>
      <c r="E32" s="65"/>
      <c r="F32" s="65"/>
      <c r="G32" s="65"/>
      <c r="H32" s="65"/>
      <c r="I32" s="66"/>
      <c r="J32" s="65"/>
      <c r="K32" s="65"/>
      <c r="L32" s="66"/>
      <c r="M32" s="65"/>
      <c r="N32" s="65"/>
      <c r="O32" s="65"/>
    </row>
    <row r="33" spans="1:15" ht="15">
      <c r="A33" s="73"/>
      <c r="B33" s="65"/>
      <c r="C33" s="65"/>
      <c r="D33" s="81"/>
      <c r="E33" s="65"/>
      <c r="F33" s="65"/>
      <c r="G33" s="65"/>
      <c r="H33" s="65"/>
      <c r="I33" s="66"/>
      <c r="J33" s="65"/>
      <c r="K33" s="65"/>
      <c r="L33" s="66"/>
      <c r="M33" s="65"/>
      <c r="N33" s="65"/>
      <c r="O33" s="65"/>
    </row>
    <row r="34" spans="1:15" ht="15">
      <c r="A34" s="73"/>
      <c r="B34" s="65"/>
      <c r="C34" s="65"/>
      <c r="D34" s="81"/>
      <c r="E34" s="65"/>
      <c r="F34" s="65"/>
      <c r="G34" s="65"/>
      <c r="H34" s="65"/>
      <c r="I34" s="66"/>
      <c r="J34" s="65"/>
      <c r="K34" s="65"/>
      <c r="L34" s="66"/>
      <c r="M34" s="65"/>
      <c r="N34" s="65"/>
      <c r="O34" s="65"/>
    </row>
  </sheetData>
  <sheetProtection password="E760" sheet="1" objects="1" scenarios="1"/>
  <mergeCells count="20">
    <mergeCell ref="D22:D23"/>
    <mergeCell ref="C15:C16"/>
    <mergeCell ref="D15:D16"/>
    <mergeCell ref="A8:A9"/>
    <mergeCell ref="H8:H9"/>
    <mergeCell ref="E8:G9"/>
    <mergeCell ref="E22:G23"/>
    <mergeCell ref="H22:H23"/>
    <mergeCell ref="A15:A16"/>
    <mergeCell ref="B15:B16"/>
    <mergeCell ref="A22:A23"/>
    <mergeCell ref="B22:B23"/>
    <mergeCell ref="C22:C23"/>
    <mergeCell ref="E15:G16"/>
    <mergeCell ref="H15:H16"/>
    <mergeCell ref="B1:H1"/>
    <mergeCell ref="E2:G2"/>
    <mergeCell ref="C8:C9"/>
    <mergeCell ref="B8:B9"/>
    <mergeCell ref="D8:D9"/>
  </mergeCells>
  <printOptions/>
  <pageMargins left="0.6299212598425197" right="0.35433070866141736" top="1.5748031496062993" bottom="0.5118110236220472" header="0.4330708661417323" footer="0.35433070866141736"/>
  <pageSetup horizontalDpi="600" verticalDpi="600" orientation="portrait" paperSize="9" r:id="rId3"/>
  <headerFooter alignWithMargins="0">
    <oddHeader xml:space="preserve">&amp;L&amp;"Arial,Fett Kursiv"&amp;15 16. Jugendfußballturnier&amp;C&amp;"Arial,Fett"&amp;14           &amp;R&amp;"Arial,Fett Kursiv"&amp;14&amp;UE2-Junioren Jahrgang 2003
Spielplan&amp;10&amp;U
Sonntag  07. Juli 2013
Sportplatz </oddHeader>
    <oddFooter>&amp;R&amp;8Seite &amp;P von &amp;N</oddFooter>
  </headerFooter>
  <colBreaks count="1" manualBreakCount="1">
    <brk id="9" max="65535" man="1"/>
  </colBreaks>
  <legacyDrawing r:id="rId2"/>
</worksheet>
</file>

<file path=xl/worksheets/sheet4.xml><?xml version="1.0" encoding="utf-8"?>
<worksheet xmlns="http://schemas.openxmlformats.org/spreadsheetml/2006/main" xmlns:r="http://schemas.openxmlformats.org/officeDocument/2006/relationships">
  <sheetPr codeName="Tabelle3"/>
  <dimension ref="A1:K172"/>
  <sheetViews>
    <sheetView showRowColHeaders="0" zoomScale="145" zoomScaleNormal="145" workbookViewId="0" topLeftCell="A1">
      <selection activeCell="I15" sqref="I15:K15"/>
    </sheetView>
  </sheetViews>
  <sheetFormatPr defaultColWidth="11.421875" defaultRowHeight="12.75"/>
  <cols>
    <col min="1" max="1" width="8.140625" style="42" customWidth="1"/>
    <col min="2" max="2" width="14.7109375" style="55" customWidth="1"/>
    <col min="3" max="3" width="4.7109375" style="52" customWidth="1"/>
    <col min="4" max="4" width="4.421875" style="42" customWidth="1"/>
    <col min="5" max="5" width="3.8515625" style="42" customWidth="1"/>
    <col min="6" max="6" width="22.140625" style="42" customWidth="1"/>
    <col min="7" max="7" width="2.140625" style="39" customWidth="1"/>
    <col min="8" max="8" width="21.140625" style="42" customWidth="1"/>
    <col min="9" max="9" width="4.7109375" style="52" customWidth="1"/>
    <col min="10" max="10" width="3.8515625" style="42" customWidth="1"/>
    <col min="11" max="11" width="3.8515625" style="53" customWidth="1"/>
    <col min="12" max="12" width="20.00390625" style="39" customWidth="1"/>
    <col min="13" max="13" width="31.28125" style="39" customWidth="1"/>
    <col min="14" max="16384" width="11.421875" style="39" customWidth="1"/>
  </cols>
  <sheetData>
    <row r="1" spans="1:11" s="40" customFormat="1" ht="12.75">
      <c r="A1" s="243" t="s">
        <v>0</v>
      </c>
      <c r="B1" s="244"/>
      <c r="C1" s="91" t="s">
        <v>1</v>
      </c>
      <c r="D1" s="92" t="s">
        <v>2</v>
      </c>
      <c r="E1" s="93"/>
      <c r="F1" s="39"/>
      <c r="H1" s="41" t="s">
        <v>3</v>
      </c>
      <c r="I1" s="37" t="s">
        <v>1</v>
      </c>
      <c r="J1" s="38" t="s">
        <v>2</v>
      </c>
      <c r="K1" s="150"/>
    </row>
    <row r="2" spans="1:11" ht="12.75">
      <c r="A2" s="245" t="str">
        <f>Vorgaben!A2</f>
        <v>JSG SC Itzum / SV Newroz</v>
      </c>
      <c r="B2" s="246"/>
      <c r="C2" s="44"/>
      <c r="D2" s="45"/>
      <c r="E2" s="94"/>
      <c r="F2" s="39"/>
      <c r="H2" s="43" t="str">
        <f>Vorgaben!B2</f>
        <v>Eintracht Hannover F1</v>
      </c>
      <c r="I2" s="44"/>
      <c r="J2" s="46"/>
      <c r="K2" s="151"/>
    </row>
    <row r="3" spans="1:11" ht="12.75" customHeight="1">
      <c r="A3" s="245" t="str">
        <f>Vorgaben!A3</f>
        <v>Eintracht Hannover F3</v>
      </c>
      <c r="B3" s="246"/>
      <c r="C3" s="44"/>
      <c r="D3" s="45"/>
      <c r="E3" s="94"/>
      <c r="F3" s="39"/>
      <c r="H3" s="43" t="str">
        <f>Vorgaben!B3</f>
        <v>JSV 02 Giesen</v>
      </c>
      <c r="I3" s="44"/>
      <c r="J3" s="46"/>
      <c r="K3" s="151"/>
    </row>
    <row r="4" spans="1:11" ht="12.75">
      <c r="A4" s="245" t="str">
        <f>Vorgaben!A4</f>
        <v>TUS Wettbergen</v>
      </c>
      <c r="B4" s="246"/>
      <c r="C4" s="44"/>
      <c r="D4" s="45"/>
      <c r="E4" s="94"/>
      <c r="F4" s="39"/>
      <c r="H4" s="43" t="str">
        <f>Vorgaben!B4</f>
        <v>SV Algermissen</v>
      </c>
      <c r="I4" s="44"/>
      <c r="J4" s="46"/>
      <c r="K4" s="151"/>
    </row>
    <row r="5" spans="1:11" ht="12.75">
      <c r="A5" s="245" t="str">
        <f>Vorgaben!A5</f>
        <v>VFL Nordstemmen</v>
      </c>
      <c r="B5" s="246"/>
      <c r="C5" s="44"/>
      <c r="D5" s="45"/>
      <c r="E5" s="94"/>
      <c r="F5" s="39"/>
      <c r="H5" s="43" t="str">
        <f>Vorgaben!B5</f>
        <v>JFC AEB Hildesheim</v>
      </c>
      <c r="I5" s="44"/>
      <c r="J5" s="46"/>
      <c r="K5" s="151"/>
    </row>
    <row r="6" spans="1:11" ht="13.5" thickBot="1">
      <c r="A6" s="247" t="str">
        <f>Vorgaben!A6</f>
        <v>TSV Gronau</v>
      </c>
      <c r="B6" s="248"/>
      <c r="C6" s="95"/>
      <c r="D6" s="96"/>
      <c r="E6" s="97"/>
      <c r="F6" s="39"/>
      <c r="H6" s="43" t="str">
        <f>Vorgaben!B6</f>
        <v>VFL Salder</v>
      </c>
      <c r="I6" s="44"/>
      <c r="J6" s="46"/>
      <c r="K6" s="151"/>
    </row>
    <row r="7" ht="13.5" thickBot="1"/>
    <row r="8" spans="1:11" ht="12.75">
      <c r="A8" s="243" t="s">
        <v>6</v>
      </c>
      <c r="B8" s="244"/>
      <c r="C8" s="91" t="s">
        <v>1</v>
      </c>
      <c r="D8" s="92" t="s">
        <v>2</v>
      </c>
      <c r="E8" s="93"/>
      <c r="H8" s="41" t="s">
        <v>7</v>
      </c>
      <c r="I8" s="37" t="s">
        <v>1</v>
      </c>
      <c r="J8" s="38" t="s">
        <v>2</v>
      </c>
      <c r="K8" s="150"/>
    </row>
    <row r="9" spans="1:11" ht="12.75">
      <c r="A9" s="245" t="str">
        <f>Vorgaben!A9</f>
        <v>VFB Fallersleben</v>
      </c>
      <c r="B9" s="246"/>
      <c r="C9" s="44"/>
      <c r="D9" s="45"/>
      <c r="E9" s="94"/>
      <c r="H9" s="43" t="str">
        <f>Vorgaben!B9</f>
        <v>BW Neuhof</v>
      </c>
      <c r="I9" s="44"/>
      <c r="J9" s="47"/>
      <c r="K9" s="152"/>
    </row>
    <row r="10" spans="1:11" ht="12.75">
      <c r="A10" s="245" t="str">
        <f>Vorgaben!A10</f>
        <v>TUS GW Himmelsthür</v>
      </c>
      <c r="B10" s="246"/>
      <c r="C10" s="44"/>
      <c r="D10" s="45"/>
      <c r="E10" s="94"/>
      <c r="H10" s="43" t="str">
        <f>Vorgaben!B10</f>
        <v>JSG Langelsheim</v>
      </c>
      <c r="I10" s="44"/>
      <c r="J10" s="47"/>
      <c r="K10" s="152"/>
    </row>
    <row r="11" spans="1:11" ht="12.75">
      <c r="A11" s="245" t="str">
        <f>Vorgaben!A11</f>
        <v>JSG ISA</v>
      </c>
      <c r="B11" s="246"/>
      <c r="C11" s="44"/>
      <c r="D11" s="45"/>
      <c r="E11" s="94"/>
      <c r="H11" s="43" t="str">
        <f>Vorgaben!B11</f>
        <v>VfR Germanis Ochtersum</v>
      </c>
      <c r="I11" s="44"/>
      <c r="J11" s="47"/>
      <c r="K11" s="152"/>
    </row>
    <row r="12" spans="1:11" ht="12.75">
      <c r="A12" s="245" t="str">
        <f>Vorgaben!A12</f>
        <v>Deutsche Eiche Hotteln</v>
      </c>
      <c r="B12" s="246"/>
      <c r="C12" s="44"/>
      <c r="D12" s="45"/>
      <c r="E12" s="94"/>
      <c r="H12" s="43" t="str">
        <f>Vorgaben!B12</f>
        <v>SSV Elze</v>
      </c>
      <c r="I12" s="44"/>
      <c r="J12" s="47"/>
      <c r="K12" s="152"/>
    </row>
    <row r="13" spans="1:11" ht="13.5" thickBot="1">
      <c r="A13" s="247" t="str">
        <f>Vorgaben!A13</f>
        <v>SV Türk Gücü</v>
      </c>
      <c r="B13" s="248"/>
      <c r="C13" s="95"/>
      <c r="D13" s="96"/>
      <c r="E13" s="97"/>
      <c r="H13" s="43" t="str">
        <f>Vorgaben!B13</f>
        <v>TSV Wennigsen</v>
      </c>
      <c r="I13" s="44"/>
      <c r="J13" s="47"/>
      <c r="K13" s="152"/>
    </row>
    <row r="14" ht="6.75" customHeight="1"/>
    <row r="15" spans="1:11" s="48" customFormat="1" ht="39.75" customHeight="1" thickBot="1">
      <c r="A15" s="48" t="s">
        <v>8</v>
      </c>
      <c r="B15" s="48" t="s">
        <v>9</v>
      </c>
      <c r="C15" s="49" t="s">
        <v>10</v>
      </c>
      <c r="D15" s="50" t="s">
        <v>11</v>
      </c>
      <c r="E15" s="50"/>
      <c r="F15" s="51" t="s">
        <v>12</v>
      </c>
      <c r="G15" s="51"/>
      <c r="H15" s="113"/>
      <c r="I15" s="240" t="s">
        <v>13</v>
      </c>
      <c r="J15" s="240"/>
      <c r="K15" s="240"/>
    </row>
    <row r="16" spans="1:11" ht="12.75">
      <c r="A16" s="118">
        <f>Vorgaben!$D$13</f>
        <v>0.5833333333333334</v>
      </c>
      <c r="B16" s="119">
        <v>1</v>
      </c>
      <c r="C16" s="120" t="s">
        <v>56</v>
      </c>
      <c r="D16" s="121" t="s">
        <v>14</v>
      </c>
      <c r="E16" s="122"/>
      <c r="F16" s="123" t="str">
        <f>A2</f>
        <v>JSG SC Itzum / SV Newroz</v>
      </c>
      <c r="G16" s="122" t="s">
        <v>15</v>
      </c>
      <c r="H16" s="124" t="str">
        <f>A3</f>
        <v>Eintracht Hannover F3</v>
      </c>
      <c r="I16" s="213">
        <v>2</v>
      </c>
      <c r="J16" s="122" t="s">
        <v>16</v>
      </c>
      <c r="K16" s="217">
        <v>0</v>
      </c>
    </row>
    <row r="17" spans="1:11" ht="12.75">
      <c r="A17" s="125">
        <f>A16</f>
        <v>0.5833333333333334</v>
      </c>
      <c r="B17" s="126">
        <v>2</v>
      </c>
      <c r="C17" s="127" t="s">
        <v>57</v>
      </c>
      <c r="D17" s="128" t="s">
        <v>14</v>
      </c>
      <c r="E17" s="129"/>
      <c r="F17" s="130" t="str">
        <f>A4</f>
        <v>TUS Wettbergen</v>
      </c>
      <c r="G17" s="129" t="s">
        <v>15</v>
      </c>
      <c r="H17" s="131" t="str">
        <f>A5</f>
        <v>VFL Nordstemmen</v>
      </c>
      <c r="I17" s="214">
        <v>0</v>
      </c>
      <c r="J17" s="129" t="s">
        <v>16</v>
      </c>
      <c r="K17" s="218">
        <v>0</v>
      </c>
    </row>
    <row r="18" spans="1:11" ht="12.75">
      <c r="A18" s="125">
        <f>A17</f>
        <v>0.5833333333333334</v>
      </c>
      <c r="B18" s="126">
        <v>3</v>
      </c>
      <c r="C18" s="127" t="s">
        <v>58</v>
      </c>
      <c r="D18" s="128" t="s">
        <v>17</v>
      </c>
      <c r="E18" s="129"/>
      <c r="F18" s="130" t="str">
        <f>A9</f>
        <v>VFB Fallersleben</v>
      </c>
      <c r="G18" s="129" t="s">
        <v>15</v>
      </c>
      <c r="H18" s="131" t="str">
        <f>A10</f>
        <v>TUS GW Himmelsthür</v>
      </c>
      <c r="I18" s="214">
        <v>1</v>
      </c>
      <c r="J18" s="129" t="s">
        <v>16</v>
      </c>
      <c r="K18" s="218">
        <v>1</v>
      </c>
    </row>
    <row r="19" spans="1:11" ht="12.75">
      <c r="A19" s="125">
        <f>A18</f>
        <v>0.5833333333333334</v>
      </c>
      <c r="B19" s="126">
        <v>4</v>
      </c>
      <c r="C19" s="132" t="s">
        <v>64</v>
      </c>
      <c r="D19" s="128" t="s">
        <v>17</v>
      </c>
      <c r="E19" s="129"/>
      <c r="F19" s="130" t="str">
        <f>A11</f>
        <v>JSG ISA</v>
      </c>
      <c r="G19" s="129" t="s">
        <v>15</v>
      </c>
      <c r="H19" s="131" t="str">
        <f>A12</f>
        <v>Deutsche Eiche Hotteln</v>
      </c>
      <c r="I19" s="214">
        <v>2</v>
      </c>
      <c r="J19" s="129" t="s">
        <v>16</v>
      </c>
      <c r="K19" s="218">
        <v>0</v>
      </c>
    </row>
    <row r="20" spans="1:11" ht="12.75" customHeight="1">
      <c r="A20" s="133">
        <f>A19+Vorgaben!$D$3+Vorgaben!$D$5</f>
        <v>0.5930555555555556</v>
      </c>
      <c r="B20" s="134">
        <v>5</v>
      </c>
      <c r="C20" s="135" t="s">
        <v>65</v>
      </c>
      <c r="D20" s="136" t="s">
        <v>18</v>
      </c>
      <c r="E20" s="137"/>
      <c r="F20" s="138" t="str">
        <f>H2</f>
        <v>Eintracht Hannover F1</v>
      </c>
      <c r="G20" s="137" t="s">
        <v>15</v>
      </c>
      <c r="H20" s="139" t="str">
        <f>H3</f>
        <v>JSV 02 Giesen</v>
      </c>
      <c r="I20" s="215">
        <v>3</v>
      </c>
      <c r="J20" s="137" t="s">
        <v>16</v>
      </c>
      <c r="K20" s="219">
        <v>1</v>
      </c>
    </row>
    <row r="21" spans="1:11" ht="12.75">
      <c r="A21" s="133">
        <f>A20</f>
        <v>0.5930555555555556</v>
      </c>
      <c r="B21" s="134">
        <v>6</v>
      </c>
      <c r="C21" s="135" t="s">
        <v>66</v>
      </c>
      <c r="D21" s="136" t="s">
        <v>18</v>
      </c>
      <c r="E21" s="137"/>
      <c r="F21" s="138" t="str">
        <f>H4</f>
        <v>SV Algermissen</v>
      </c>
      <c r="G21" s="137" t="s">
        <v>15</v>
      </c>
      <c r="H21" s="139" t="str">
        <f>H5</f>
        <v>JFC AEB Hildesheim</v>
      </c>
      <c r="I21" s="215">
        <v>0</v>
      </c>
      <c r="J21" s="137" t="s">
        <v>16</v>
      </c>
      <c r="K21" s="219">
        <v>0</v>
      </c>
    </row>
    <row r="22" spans="1:11" ht="12.75">
      <c r="A22" s="133">
        <f>A21</f>
        <v>0.5930555555555556</v>
      </c>
      <c r="B22" s="134">
        <v>7</v>
      </c>
      <c r="C22" s="140" t="s">
        <v>56</v>
      </c>
      <c r="D22" s="136" t="s">
        <v>19</v>
      </c>
      <c r="E22" s="137"/>
      <c r="F22" s="138" t="str">
        <f>H9</f>
        <v>BW Neuhof</v>
      </c>
      <c r="G22" s="137" t="s">
        <v>15</v>
      </c>
      <c r="H22" s="139" t="str">
        <f>H10</f>
        <v>JSG Langelsheim</v>
      </c>
      <c r="I22" s="215">
        <v>5</v>
      </c>
      <c r="J22" s="137" t="s">
        <v>16</v>
      </c>
      <c r="K22" s="219">
        <v>0</v>
      </c>
    </row>
    <row r="23" spans="1:11" ht="12.75">
      <c r="A23" s="133">
        <f>A22</f>
        <v>0.5930555555555556</v>
      </c>
      <c r="B23" s="134">
        <v>8</v>
      </c>
      <c r="C23" s="140" t="s">
        <v>57</v>
      </c>
      <c r="D23" s="136" t="s">
        <v>19</v>
      </c>
      <c r="E23" s="137"/>
      <c r="F23" s="138" t="str">
        <f>H11</f>
        <v>VfR Germanis Ochtersum</v>
      </c>
      <c r="G23" s="137" t="s">
        <v>15</v>
      </c>
      <c r="H23" s="139" t="str">
        <f>H12</f>
        <v>SSV Elze</v>
      </c>
      <c r="I23" s="215">
        <v>3</v>
      </c>
      <c r="J23" s="137" t="s">
        <v>16</v>
      </c>
      <c r="K23" s="219">
        <v>3</v>
      </c>
    </row>
    <row r="24" spans="1:11" ht="12.75">
      <c r="A24" s="125">
        <f>A23+Vorgaben!$D$3+Vorgaben!$D$5</f>
        <v>0.6027777777777777</v>
      </c>
      <c r="B24" s="126">
        <v>9</v>
      </c>
      <c r="C24" s="127" t="s">
        <v>58</v>
      </c>
      <c r="D24" s="128" t="s">
        <v>14</v>
      </c>
      <c r="E24" s="129"/>
      <c r="F24" s="130" t="str">
        <f>A3</f>
        <v>Eintracht Hannover F3</v>
      </c>
      <c r="G24" s="129" t="s">
        <v>15</v>
      </c>
      <c r="H24" s="131" t="str">
        <f>A6</f>
        <v>TSV Gronau</v>
      </c>
      <c r="I24" s="214">
        <v>2</v>
      </c>
      <c r="J24" s="129" t="s">
        <v>16</v>
      </c>
      <c r="K24" s="218">
        <v>0</v>
      </c>
    </row>
    <row r="25" spans="1:11" ht="12.75">
      <c r="A25" s="125">
        <f>A24</f>
        <v>0.6027777777777777</v>
      </c>
      <c r="B25" s="126">
        <v>10</v>
      </c>
      <c r="C25" s="132" t="s">
        <v>64</v>
      </c>
      <c r="D25" s="128" t="s">
        <v>14</v>
      </c>
      <c r="E25" s="129"/>
      <c r="F25" s="130" t="str">
        <f>A2</f>
        <v>JSG SC Itzum / SV Newroz</v>
      </c>
      <c r="G25" s="129" t="s">
        <v>15</v>
      </c>
      <c r="H25" s="131" t="str">
        <f>A4</f>
        <v>TUS Wettbergen</v>
      </c>
      <c r="I25" s="214">
        <v>1</v>
      </c>
      <c r="J25" s="129" t="s">
        <v>16</v>
      </c>
      <c r="K25" s="218">
        <v>2</v>
      </c>
    </row>
    <row r="26" spans="1:11" ht="12.75">
      <c r="A26" s="125">
        <f>A25</f>
        <v>0.6027777777777777</v>
      </c>
      <c r="B26" s="126">
        <v>11</v>
      </c>
      <c r="C26" s="132" t="s">
        <v>65</v>
      </c>
      <c r="D26" s="128" t="s">
        <v>17</v>
      </c>
      <c r="E26" s="129"/>
      <c r="F26" s="130" t="str">
        <f>A10</f>
        <v>TUS GW Himmelsthür</v>
      </c>
      <c r="G26" s="129" t="s">
        <v>15</v>
      </c>
      <c r="H26" s="131" t="str">
        <f>A13</f>
        <v>SV Türk Gücü</v>
      </c>
      <c r="I26" s="214">
        <v>5</v>
      </c>
      <c r="J26" s="129" t="s">
        <v>16</v>
      </c>
      <c r="K26" s="218">
        <v>0</v>
      </c>
    </row>
    <row r="27" spans="1:11" ht="12.75">
      <c r="A27" s="125">
        <f>A26</f>
        <v>0.6027777777777777</v>
      </c>
      <c r="B27" s="126">
        <v>12</v>
      </c>
      <c r="C27" s="132" t="s">
        <v>66</v>
      </c>
      <c r="D27" s="128" t="s">
        <v>17</v>
      </c>
      <c r="E27" s="129"/>
      <c r="F27" s="130" t="str">
        <f>A9</f>
        <v>VFB Fallersleben</v>
      </c>
      <c r="G27" s="129" t="s">
        <v>15</v>
      </c>
      <c r="H27" s="131" t="str">
        <f>A11</f>
        <v>JSG ISA</v>
      </c>
      <c r="I27" s="214">
        <v>3</v>
      </c>
      <c r="J27" s="129" t="s">
        <v>16</v>
      </c>
      <c r="K27" s="218">
        <v>1</v>
      </c>
    </row>
    <row r="28" spans="1:11" ht="12.75" customHeight="1">
      <c r="A28" s="133">
        <f>A27+Vorgaben!$D$3+Vorgaben!$D$5</f>
        <v>0.6124999999999999</v>
      </c>
      <c r="B28" s="134">
        <v>13</v>
      </c>
      <c r="C28" s="135" t="s">
        <v>56</v>
      </c>
      <c r="D28" s="136" t="s">
        <v>18</v>
      </c>
      <c r="E28" s="137"/>
      <c r="F28" s="138" t="str">
        <f>H3</f>
        <v>JSV 02 Giesen</v>
      </c>
      <c r="G28" s="137" t="s">
        <v>15</v>
      </c>
      <c r="H28" s="139" t="str">
        <f>H6</f>
        <v>VFL Salder</v>
      </c>
      <c r="I28" s="215">
        <v>1</v>
      </c>
      <c r="J28" s="137" t="s">
        <v>16</v>
      </c>
      <c r="K28" s="219">
        <v>0</v>
      </c>
    </row>
    <row r="29" spans="1:11" ht="12.75">
      <c r="A29" s="133">
        <f>A28</f>
        <v>0.6124999999999999</v>
      </c>
      <c r="B29" s="134">
        <v>14</v>
      </c>
      <c r="C29" s="135" t="s">
        <v>57</v>
      </c>
      <c r="D29" s="136" t="s">
        <v>18</v>
      </c>
      <c r="E29" s="137"/>
      <c r="F29" s="138" t="str">
        <f>H2</f>
        <v>Eintracht Hannover F1</v>
      </c>
      <c r="G29" s="137" t="s">
        <v>15</v>
      </c>
      <c r="H29" s="139" t="str">
        <f>H4</f>
        <v>SV Algermissen</v>
      </c>
      <c r="I29" s="215">
        <v>2</v>
      </c>
      <c r="J29" s="137" t="s">
        <v>16</v>
      </c>
      <c r="K29" s="219">
        <v>1</v>
      </c>
    </row>
    <row r="30" spans="1:11" ht="12.75">
      <c r="A30" s="133">
        <f>A29</f>
        <v>0.6124999999999999</v>
      </c>
      <c r="B30" s="134">
        <v>15</v>
      </c>
      <c r="C30" s="140" t="s">
        <v>58</v>
      </c>
      <c r="D30" s="136" t="s">
        <v>19</v>
      </c>
      <c r="E30" s="137"/>
      <c r="F30" s="138" t="str">
        <f>H10</f>
        <v>JSG Langelsheim</v>
      </c>
      <c r="G30" s="137" t="s">
        <v>15</v>
      </c>
      <c r="H30" s="139" t="str">
        <f>H13</f>
        <v>TSV Wennigsen</v>
      </c>
      <c r="I30" s="215">
        <v>0</v>
      </c>
      <c r="J30" s="137" t="s">
        <v>16</v>
      </c>
      <c r="K30" s="219">
        <v>5</v>
      </c>
    </row>
    <row r="31" spans="1:11" ht="12.75">
      <c r="A31" s="133">
        <f>A30</f>
        <v>0.6124999999999999</v>
      </c>
      <c r="B31" s="134">
        <v>16</v>
      </c>
      <c r="C31" s="140" t="s">
        <v>64</v>
      </c>
      <c r="D31" s="136" t="s">
        <v>19</v>
      </c>
      <c r="E31" s="137"/>
      <c r="F31" s="138" t="str">
        <f>H9</f>
        <v>BW Neuhof</v>
      </c>
      <c r="G31" s="137" t="s">
        <v>15</v>
      </c>
      <c r="H31" s="139" t="str">
        <f>H11</f>
        <v>VfR Germanis Ochtersum</v>
      </c>
      <c r="I31" s="215">
        <v>3</v>
      </c>
      <c r="J31" s="137" t="s">
        <v>16</v>
      </c>
      <c r="K31" s="219">
        <v>0</v>
      </c>
    </row>
    <row r="32" spans="1:11" ht="12.75">
      <c r="A32" s="125">
        <f>A31+Vorgaben!$D$3+Vorgaben!$D$5</f>
        <v>0.6222222222222221</v>
      </c>
      <c r="B32" s="126">
        <v>17</v>
      </c>
      <c r="C32" s="132" t="s">
        <v>65</v>
      </c>
      <c r="D32" s="128" t="s">
        <v>14</v>
      </c>
      <c r="E32" s="129"/>
      <c r="F32" s="130" t="str">
        <f>A5</f>
        <v>VFL Nordstemmen</v>
      </c>
      <c r="G32" s="129" t="s">
        <v>15</v>
      </c>
      <c r="H32" s="131" t="str">
        <f>A6</f>
        <v>TSV Gronau</v>
      </c>
      <c r="I32" s="214">
        <v>2</v>
      </c>
      <c r="J32" s="129" t="s">
        <v>16</v>
      </c>
      <c r="K32" s="218">
        <v>0</v>
      </c>
    </row>
    <row r="33" spans="1:11" ht="12.75">
      <c r="A33" s="125">
        <f>A32</f>
        <v>0.6222222222222221</v>
      </c>
      <c r="B33" s="126">
        <v>18</v>
      </c>
      <c r="C33" s="132" t="s">
        <v>66</v>
      </c>
      <c r="D33" s="128" t="s">
        <v>14</v>
      </c>
      <c r="E33" s="129"/>
      <c r="F33" s="130" t="str">
        <f>A4</f>
        <v>TUS Wettbergen</v>
      </c>
      <c r="G33" s="129" t="s">
        <v>15</v>
      </c>
      <c r="H33" s="131" t="str">
        <f>A3</f>
        <v>Eintracht Hannover F3</v>
      </c>
      <c r="I33" s="214">
        <v>4</v>
      </c>
      <c r="J33" s="129" t="s">
        <v>16</v>
      </c>
      <c r="K33" s="218">
        <v>0</v>
      </c>
    </row>
    <row r="34" spans="1:11" ht="12.75">
      <c r="A34" s="125">
        <f>A33</f>
        <v>0.6222222222222221</v>
      </c>
      <c r="B34" s="126">
        <v>19</v>
      </c>
      <c r="C34" s="127" t="s">
        <v>56</v>
      </c>
      <c r="D34" s="128" t="s">
        <v>17</v>
      </c>
      <c r="E34" s="129"/>
      <c r="F34" s="130" t="str">
        <f>A12</f>
        <v>Deutsche Eiche Hotteln</v>
      </c>
      <c r="G34" s="129" t="s">
        <v>15</v>
      </c>
      <c r="H34" s="131" t="str">
        <f>A13</f>
        <v>SV Türk Gücü</v>
      </c>
      <c r="I34" s="214">
        <v>2</v>
      </c>
      <c r="J34" s="129" t="s">
        <v>16</v>
      </c>
      <c r="K34" s="218">
        <v>0</v>
      </c>
    </row>
    <row r="35" spans="1:11" ht="12.75">
      <c r="A35" s="125">
        <f>A34</f>
        <v>0.6222222222222221</v>
      </c>
      <c r="B35" s="126">
        <v>20</v>
      </c>
      <c r="C35" s="127" t="s">
        <v>57</v>
      </c>
      <c r="D35" s="128" t="s">
        <v>17</v>
      </c>
      <c r="E35" s="129"/>
      <c r="F35" s="130" t="str">
        <f>A11</f>
        <v>JSG ISA</v>
      </c>
      <c r="G35" s="129" t="s">
        <v>15</v>
      </c>
      <c r="H35" s="131" t="str">
        <f>A10</f>
        <v>TUS GW Himmelsthür</v>
      </c>
      <c r="I35" s="214">
        <v>0</v>
      </c>
      <c r="J35" s="129" t="s">
        <v>16</v>
      </c>
      <c r="K35" s="218">
        <v>1</v>
      </c>
    </row>
    <row r="36" spans="1:11" ht="12.75" customHeight="1">
      <c r="A36" s="133">
        <f>A35+Vorgaben!$D$3+Vorgaben!$D$5</f>
        <v>0.6319444444444443</v>
      </c>
      <c r="B36" s="134">
        <v>21</v>
      </c>
      <c r="C36" s="135" t="s">
        <v>58</v>
      </c>
      <c r="D36" s="136" t="s">
        <v>18</v>
      </c>
      <c r="E36" s="137"/>
      <c r="F36" s="138" t="str">
        <f>H5</f>
        <v>JFC AEB Hildesheim</v>
      </c>
      <c r="G36" s="137" t="s">
        <v>15</v>
      </c>
      <c r="H36" s="139" t="str">
        <f>H6</f>
        <v>VFL Salder</v>
      </c>
      <c r="I36" s="215">
        <v>2</v>
      </c>
      <c r="J36" s="137" t="s">
        <v>16</v>
      </c>
      <c r="K36" s="219">
        <v>0</v>
      </c>
    </row>
    <row r="37" spans="1:11" ht="12.75">
      <c r="A37" s="133">
        <f>A36</f>
        <v>0.6319444444444443</v>
      </c>
      <c r="B37" s="134">
        <v>22</v>
      </c>
      <c r="C37" s="135" t="s">
        <v>64</v>
      </c>
      <c r="D37" s="136" t="s">
        <v>18</v>
      </c>
      <c r="E37" s="137"/>
      <c r="F37" s="138" t="str">
        <f>H4</f>
        <v>SV Algermissen</v>
      </c>
      <c r="G37" s="137" t="s">
        <v>15</v>
      </c>
      <c r="H37" s="139" t="str">
        <f>H3</f>
        <v>JSV 02 Giesen</v>
      </c>
      <c r="I37" s="215">
        <v>0</v>
      </c>
      <c r="J37" s="137" t="s">
        <v>16</v>
      </c>
      <c r="K37" s="219">
        <v>1</v>
      </c>
    </row>
    <row r="38" spans="1:11" ht="12.75">
      <c r="A38" s="133">
        <f>A37</f>
        <v>0.6319444444444443</v>
      </c>
      <c r="B38" s="134">
        <v>23</v>
      </c>
      <c r="C38" s="140" t="s">
        <v>65</v>
      </c>
      <c r="D38" s="136" t="s">
        <v>19</v>
      </c>
      <c r="E38" s="137"/>
      <c r="F38" s="138" t="str">
        <f>H12</f>
        <v>SSV Elze</v>
      </c>
      <c r="G38" s="137" t="s">
        <v>15</v>
      </c>
      <c r="H38" s="139" t="str">
        <f>H13</f>
        <v>TSV Wennigsen</v>
      </c>
      <c r="I38" s="215">
        <v>1</v>
      </c>
      <c r="J38" s="137" t="s">
        <v>16</v>
      </c>
      <c r="K38" s="219">
        <v>1</v>
      </c>
    </row>
    <row r="39" spans="1:11" ht="12.75">
      <c r="A39" s="133">
        <f>A38</f>
        <v>0.6319444444444443</v>
      </c>
      <c r="B39" s="134">
        <v>24</v>
      </c>
      <c r="C39" s="140" t="s">
        <v>66</v>
      </c>
      <c r="D39" s="136" t="s">
        <v>19</v>
      </c>
      <c r="E39" s="137"/>
      <c r="F39" s="138" t="str">
        <f>H11</f>
        <v>VfR Germanis Ochtersum</v>
      </c>
      <c r="G39" s="137" t="s">
        <v>15</v>
      </c>
      <c r="H39" s="139" t="str">
        <f>H10</f>
        <v>JSG Langelsheim</v>
      </c>
      <c r="I39" s="215">
        <v>5</v>
      </c>
      <c r="J39" s="137" t="s">
        <v>16</v>
      </c>
      <c r="K39" s="219">
        <v>0</v>
      </c>
    </row>
    <row r="40" spans="1:11" ht="12.75">
      <c r="A40" s="125">
        <f>A39+Vorgaben!$D$3+Vorgaben!$D$5</f>
        <v>0.6416666666666665</v>
      </c>
      <c r="B40" s="126">
        <v>25</v>
      </c>
      <c r="C40" s="127" t="s">
        <v>56</v>
      </c>
      <c r="D40" s="128" t="s">
        <v>14</v>
      </c>
      <c r="E40" s="129"/>
      <c r="F40" s="130" t="str">
        <f>A6</f>
        <v>TSV Gronau</v>
      </c>
      <c r="G40" s="129" t="s">
        <v>15</v>
      </c>
      <c r="H40" s="131" t="str">
        <f>A2</f>
        <v>JSG SC Itzum / SV Newroz</v>
      </c>
      <c r="I40" s="214">
        <v>0</v>
      </c>
      <c r="J40" s="129" t="s">
        <v>16</v>
      </c>
      <c r="K40" s="218">
        <v>3</v>
      </c>
    </row>
    <row r="41" spans="1:11" ht="12.75">
      <c r="A41" s="125">
        <f>A40</f>
        <v>0.6416666666666665</v>
      </c>
      <c r="B41" s="126">
        <v>26</v>
      </c>
      <c r="C41" s="127" t="s">
        <v>57</v>
      </c>
      <c r="D41" s="128" t="s">
        <v>14</v>
      </c>
      <c r="E41" s="129"/>
      <c r="F41" s="130" t="str">
        <f>A3</f>
        <v>Eintracht Hannover F3</v>
      </c>
      <c r="G41" s="129" t="s">
        <v>15</v>
      </c>
      <c r="H41" s="131" t="str">
        <f>A5</f>
        <v>VFL Nordstemmen</v>
      </c>
      <c r="I41" s="214">
        <v>0</v>
      </c>
      <c r="J41" s="129" t="s">
        <v>16</v>
      </c>
      <c r="K41" s="218">
        <v>0</v>
      </c>
    </row>
    <row r="42" spans="1:11" ht="12.75">
      <c r="A42" s="125">
        <f>A41</f>
        <v>0.6416666666666665</v>
      </c>
      <c r="B42" s="126">
        <v>27</v>
      </c>
      <c r="C42" s="127" t="s">
        <v>58</v>
      </c>
      <c r="D42" s="128" t="s">
        <v>17</v>
      </c>
      <c r="E42" s="129"/>
      <c r="F42" s="130" t="str">
        <f>A13</f>
        <v>SV Türk Gücü</v>
      </c>
      <c r="G42" s="129" t="s">
        <v>15</v>
      </c>
      <c r="H42" s="131" t="str">
        <f>A9</f>
        <v>VFB Fallersleben</v>
      </c>
      <c r="I42" s="214">
        <v>0</v>
      </c>
      <c r="J42" s="129" t="s">
        <v>16</v>
      </c>
      <c r="K42" s="218">
        <v>6</v>
      </c>
    </row>
    <row r="43" spans="1:11" ht="12.75">
      <c r="A43" s="125">
        <f>A42</f>
        <v>0.6416666666666665</v>
      </c>
      <c r="B43" s="126">
        <v>28</v>
      </c>
      <c r="C43" s="127" t="s">
        <v>64</v>
      </c>
      <c r="D43" s="128" t="s">
        <v>17</v>
      </c>
      <c r="E43" s="129"/>
      <c r="F43" s="130" t="str">
        <f>A10</f>
        <v>TUS GW Himmelsthür</v>
      </c>
      <c r="G43" s="129" t="s">
        <v>15</v>
      </c>
      <c r="H43" s="131" t="str">
        <f>A12</f>
        <v>Deutsche Eiche Hotteln</v>
      </c>
      <c r="I43" s="214">
        <v>1</v>
      </c>
      <c r="J43" s="129" t="s">
        <v>16</v>
      </c>
      <c r="K43" s="218">
        <v>1</v>
      </c>
    </row>
    <row r="44" spans="1:11" ht="12.75" customHeight="1">
      <c r="A44" s="133">
        <f>A43+Vorgaben!$D$3+Vorgaben!$D$5</f>
        <v>0.6513888888888887</v>
      </c>
      <c r="B44" s="134">
        <v>29</v>
      </c>
      <c r="C44" s="135" t="s">
        <v>65</v>
      </c>
      <c r="D44" s="136" t="s">
        <v>18</v>
      </c>
      <c r="E44" s="137"/>
      <c r="F44" s="138" t="str">
        <f>H6</f>
        <v>VFL Salder</v>
      </c>
      <c r="G44" s="137" t="s">
        <v>15</v>
      </c>
      <c r="H44" s="139" t="str">
        <f>H2</f>
        <v>Eintracht Hannover F1</v>
      </c>
      <c r="I44" s="215">
        <v>1</v>
      </c>
      <c r="J44" s="137" t="s">
        <v>16</v>
      </c>
      <c r="K44" s="219">
        <v>2</v>
      </c>
    </row>
    <row r="45" spans="1:11" ht="12.75">
      <c r="A45" s="133">
        <f>A44</f>
        <v>0.6513888888888887</v>
      </c>
      <c r="B45" s="134">
        <v>30</v>
      </c>
      <c r="C45" s="135" t="s">
        <v>66</v>
      </c>
      <c r="D45" s="136" t="s">
        <v>18</v>
      </c>
      <c r="E45" s="137"/>
      <c r="F45" s="138" t="str">
        <f>H3</f>
        <v>JSV 02 Giesen</v>
      </c>
      <c r="G45" s="137" t="s">
        <v>15</v>
      </c>
      <c r="H45" s="139" t="str">
        <f>H5</f>
        <v>JFC AEB Hildesheim</v>
      </c>
      <c r="I45" s="215">
        <v>0</v>
      </c>
      <c r="J45" s="137" t="s">
        <v>16</v>
      </c>
      <c r="K45" s="219">
        <v>2</v>
      </c>
    </row>
    <row r="46" spans="1:11" ht="12.75">
      <c r="A46" s="133">
        <f>A45</f>
        <v>0.6513888888888887</v>
      </c>
      <c r="B46" s="134">
        <v>31</v>
      </c>
      <c r="C46" s="140" t="s">
        <v>56</v>
      </c>
      <c r="D46" s="136" t="s">
        <v>19</v>
      </c>
      <c r="E46" s="137"/>
      <c r="F46" s="138" t="str">
        <f>H13</f>
        <v>TSV Wennigsen</v>
      </c>
      <c r="G46" s="137" t="s">
        <v>15</v>
      </c>
      <c r="H46" s="139" t="str">
        <f>H9</f>
        <v>BW Neuhof</v>
      </c>
      <c r="I46" s="215">
        <v>0</v>
      </c>
      <c r="J46" s="137" t="s">
        <v>16</v>
      </c>
      <c r="K46" s="219">
        <v>4</v>
      </c>
    </row>
    <row r="47" spans="1:11" ht="12.75">
      <c r="A47" s="133">
        <f>A46</f>
        <v>0.6513888888888887</v>
      </c>
      <c r="B47" s="134">
        <v>32</v>
      </c>
      <c r="C47" s="140" t="s">
        <v>57</v>
      </c>
      <c r="D47" s="136" t="s">
        <v>19</v>
      </c>
      <c r="E47" s="137"/>
      <c r="F47" s="138" t="str">
        <f>H10</f>
        <v>JSG Langelsheim</v>
      </c>
      <c r="G47" s="137" t="s">
        <v>15</v>
      </c>
      <c r="H47" s="139" t="str">
        <f>H12</f>
        <v>SSV Elze</v>
      </c>
      <c r="I47" s="215">
        <v>0</v>
      </c>
      <c r="J47" s="137" t="s">
        <v>16</v>
      </c>
      <c r="K47" s="219">
        <v>5</v>
      </c>
    </row>
    <row r="48" spans="1:11" ht="12.75">
      <c r="A48" s="125">
        <f>A47+Vorgaben!$D$3+Vorgaben!$D$5</f>
        <v>0.6611111111111109</v>
      </c>
      <c r="B48" s="126">
        <v>33</v>
      </c>
      <c r="C48" s="127" t="s">
        <v>58</v>
      </c>
      <c r="D48" s="128" t="s">
        <v>14</v>
      </c>
      <c r="E48" s="129"/>
      <c r="F48" s="130" t="str">
        <f>A6</f>
        <v>TSV Gronau</v>
      </c>
      <c r="G48" s="129" t="s">
        <v>15</v>
      </c>
      <c r="H48" s="131" t="str">
        <f>A4</f>
        <v>TUS Wettbergen</v>
      </c>
      <c r="I48" s="214">
        <v>1</v>
      </c>
      <c r="J48" s="129" t="s">
        <v>16</v>
      </c>
      <c r="K48" s="218">
        <v>3</v>
      </c>
    </row>
    <row r="49" spans="1:11" ht="12.75">
      <c r="A49" s="125">
        <f>A48</f>
        <v>0.6611111111111109</v>
      </c>
      <c r="B49" s="126">
        <v>34</v>
      </c>
      <c r="C49" s="132" t="s">
        <v>64</v>
      </c>
      <c r="D49" s="128" t="s">
        <v>14</v>
      </c>
      <c r="E49" s="129"/>
      <c r="F49" s="130" t="str">
        <f>A5</f>
        <v>VFL Nordstemmen</v>
      </c>
      <c r="G49" s="129" t="s">
        <v>15</v>
      </c>
      <c r="H49" s="131" t="str">
        <f>A2</f>
        <v>JSG SC Itzum / SV Newroz</v>
      </c>
      <c r="I49" s="214">
        <v>0</v>
      </c>
      <c r="J49" s="129" t="s">
        <v>16</v>
      </c>
      <c r="K49" s="218">
        <v>2</v>
      </c>
    </row>
    <row r="50" spans="1:11" ht="12.75">
      <c r="A50" s="125">
        <f>A49</f>
        <v>0.6611111111111109</v>
      </c>
      <c r="B50" s="126">
        <v>35</v>
      </c>
      <c r="C50" s="132" t="s">
        <v>65</v>
      </c>
      <c r="D50" s="128" t="s">
        <v>17</v>
      </c>
      <c r="E50" s="129"/>
      <c r="F50" s="130" t="str">
        <f>A13</f>
        <v>SV Türk Gücü</v>
      </c>
      <c r="G50" s="129" t="s">
        <v>15</v>
      </c>
      <c r="H50" s="131" t="str">
        <f>A11</f>
        <v>JSG ISA</v>
      </c>
      <c r="I50" s="214">
        <v>0</v>
      </c>
      <c r="J50" s="129" t="s">
        <v>16</v>
      </c>
      <c r="K50" s="218">
        <v>4</v>
      </c>
    </row>
    <row r="51" spans="1:11" ht="12.75">
      <c r="A51" s="125">
        <f>A50</f>
        <v>0.6611111111111109</v>
      </c>
      <c r="B51" s="126">
        <v>36</v>
      </c>
      <c r="C51" s="132" t="s">
        <v>66</v>
      </c>
      <c r="D51" s="128" t="s">
        <v>17</v>
      </c>
      <c r="E51" s="129"/>
      <c r="F51" s="130" t="str">
        <f>A12</f>
        <v>Deutsche Eiche Hotteln</v>
      </c>
      <c r="G51" s="129" t="s">
        <v>15</v>
      </c>
      <c r="H51" s="131" t="str">
        <f>A9</f>
        <v>VFB Fallersleben</v>
      </c>
      <c r="I51" s="214">
        <v>1</v>
      </c>
      <c r="J51" s="129" t="s">
        <v>16</v>
      </c>
      <c r="K51" s="218">
        <v>2</v>
      </c>
    </row>
    <row r="52" spans="1:11" ht="12.75" customHeight="1">
      <c r="A52" s="133">
        <f>A51+Vorgaben!$D$3+Vorgaben!$D$5</f>
        <v>0.6708333333333331</v>
      </c>
      <c r="B52" s="134">
        <v>37</v>
      </c>
      <c r="C52" s="135" t="s">
        <v>56</v>
      </c>
      <c r="D52" s="136" t="s">
        <v>18</v>
      </c>
      <c r="E52" s="137"/>
      <c r="F52" s="138" t="str">
        <f>H6</f>
        <v>VFL Salder</v>
      </c>
      <c r="G52" s="137" t="s">
        <v>15</v>
      </c>
      <c r="H52" s="139" t="str">
        <f>H4</f>
        <v>SV Algermissen</v>
      </c>
      <c r="I52" s="215">
        <v>0</v>
      </c>
      <c r="J52" s="137" t="s">
        <v>16</v>
      </c>
      <c r="K52" s="219">
        <v>1</v>
      </c>
    </row>
    <row r="53" spans="1:11" ht="12.75">
      <c r="A53" s="133">
        <f>A52</f>
        <v>0.6708333333333331</v>
      </c>
      <c r="B53" s="134">
        <v>38</v>
      </c>
      <c r="C53" s="135" t="s">
        <v>57</v>
      </c>
      <c r="D53" s="136" t="s">
        <v>18</v>
      </c>
      <c r="E53" s="137"/>
      <c r="F53" s="138" t="str">
        <f>H5</f>
        <v>JFC AEB Hildesheim</v>
      </c>
      <c r="G53" s="137" t="s">
        <v>15</v>
      </c>
      <c r="H53" s="139" t="str">
        <f>H2</f>
        <v>Eintracht Hannover F1</v>
      </c>
      <c r="I53" s="215">
        <v>1</v>
      </c>
      <c r="J53" s="137" t="s">
        <v>16</v>
      </c>
      <c r="K53" s="219">
        <v>4</v>
      </c>
    </row>
    <row r="54" spans="1:11" ht="12.75">
      <c r="A54" s="133">
        <f>A53</f>
        <v>0.6708333333333331</v>
      </c>
      <c r="B54" s="134">
        <v>39</v>
      </c>
      <c r="C54" s="140" t="s">
        <v>58</v>
      </c>
      <c r="D54" s="136" t="s">
        <v>19</v>
      </c>
      <c r="E54" s="137"/>
      <c r="F54" s="138" t="str">
        <f>H13</f>
        <v>TSV Wennigsen</v>
      </c>
      <c r="G54" s="137" t="s">
        <v>15</v>
      </c>
      <c r="H54" s="139" t="str">
        <f>H11</f>
        <v>VfR Germanis Ochtersum</v>
      </c>
      <c r="I54" s="215">
        <v>1</v>
      </c>
      <c r="J54" s="137" t="s">
        <v>16</v>
      </c>
      <c r="K54" s="219">
        <v>1</v>
      </c>
    </row>
    <row r="55" spans="1:11" ht="13.5" thickBot="1">
      <c r="A55" s="193">
        <f>A54</f>
        <v>0.6708333333333331</v>
      </c>
      <c r="B55" s="194">
        <v>40</v>
      </c>
      <c r="C55" s="195" t="s">
        <v>64</v>
      </c>
      <c r="D55" s="196" t="s">
        <v>19</v>
      </c>
      <c r="E55" s="197"/>
      <c r="F55" s="198" t="str">
        <f>H12</f>
        <v>SSV Elze</v>
      </c>
      <c r="G55" s="197" t="s">
        <v>15</v>
      </c>
      <c r="H55" s="199" t="str">
        <f>H9</f>
        <v>BW Neuhof</v>
      </c>
      <c r="I55" s="216">
        <v>0</v>
      </c>
      <c r="J55" s="197" t="s">
        <v>16</v>
      </c>
      <c r="K55" s="220">
        <v>5</v>
      </c>
    </row>
    <row r="56" spans="1:11" s="153" customFormat="1" ht="25.5" customHeight="1" thickBot="1">
      <c r="A56" s="155"/>
      <c r="B56" s="156" t="s">
        <v>9</v>
      </c>
      <c r="C56" s="239" t="s">
        <v>87</v>
      </c>
      <c r="D56" s="239"/>
      <c r="E56" s="239"/>
      <c r="F56" s="239"/>
      <c r="G56" s="239"/>
      <c r="H56" s="239"/>
      <c r="I56" s="241" t="s">
        <v>13</v>
      </c>
      <c r="J56" s="241"/>
      <c r="K56" s="242"/>
    </row>
    <row r="57" spans="1:11" ht="12.75">
      <c r="A57" s="125">
        <f>Vorgaben!$D$15</f>
        <v>0.7083333333333334</v>
      </c>
      <c r="B57" s="108">
        <v>41</v>
      </c>
      <c r="C57" s="109" t="s">
        <v>56</v>
      </c>
      <c r="D57" s="110"/>
      <c r="E57" s="110"/>
      <c r="F57" s="141" t="str">
        <f>IF(K49="","Erster Gruppe A",'Gruppen-Tabellen'!B3)</f>
        <v>TUS Wettbergen</v>
      </c>
      <c r="G57" s="90" t="s">
        <v>16</v>
      </c>
      <c r="H57" s="142" t="str">
        <f>IF(K55="","Zweiter Gruppe D",'Gruppen-Tabellen'!B25)</f>
        <v>TSV Wennigsen</v>
      </c>
      <c r="I57" s="112"/>
      <c r="J57" s="90" t="s">
        <v>16</v>
      </c>
      <c r="K57" s="164"/>
    </row>
    <row r="58" spans="1:11" s="147" customFormat="1" ht="12.75">
      <c r="A58" s="165"/>
      <c r="B58" s="166"/>
      <c r="C58" s="167"/>
      <c r="D58" s="168"/>
      <c r="E58" s="168"/>
      <c r="F58" s="166" t="s">
        <v>24</v>
      </c>
      <c r="G58" s="166"/>
      <c r="H58" s="166" t="s">
        <v>25</v>
      </c>
      <c r="I58" s="234"/>
      <c r="J58" s="234"/>
      <c r="K58" s="235"/>
    </row>
    <row r="59" spans="1:11" ht="12.75" hidden="1">
      <c r="A59" s="169"/>
      <c r="B59" s="160"/>
      <c r="C59" s="180"/>
      <c r="D59" s="172"/>
      <c r="E59" s="172"/>
      <c r="F59" s="170"/>
      <c r="G59" s="170"/>
      <c r="H59" s="173"/>
      <c r="I59" s="173"/>
      <c r="J59" s="170"/>
      <c r="K59" s="174"/>
    </row>
    <row r="60" spans="1:11" ht="12.75">
      <c r="A60" s="125">
        <f>A57</f>
        <v>0.7083333333333334</v>
      </c>
      <c r="B60" s="108">
        <f>B57+1</f>
        <v>42</v>
      </c>
      <c r="C60" s="109" t="s">
        <v>57</v>
      </c>
      <c r="D60" s="110"/>
      <c r="E60" s="110"/>
      <c r="F60" s="141" t="str">
        <f>IF(K51="","Erster Gruppe B",'Gruppen-Tabellen'!B10)</f>
        <v>VFB Fallersleben</v>
      </c>
      <c r="G60" s="90" t="s">
        <v>16</v>
      </c>
      <c r="H60" s="142" t="str">
        <f>IF(K49="","Zweiter Gruppe A",'Gruppen-Tabellen'!B4)</f>
        <v>JSG SC Itzum / SV Newroz</v>
      </c>
      <c r="I60" s="112"/>
      <c r="J60" s="90" t="s">
        <v>16</v>
      </c>
      <c r="K60" s="164"/>
    </row>
    <row r="61" spans="1:11" s="147" customFormat="1" ht="12.75">
      <c r="A61" s="165"/>
      <c r="B61" s="166"/>
      <c r="C61" s="167"/>
      <c r="D61" s="168"/>
      <c r="E61" s="168"/>
      <c r="F61" s="166" t="s">
        <v>22</v>
      </c>
      <c r="G61" s="166"/>
      <c r="H61" s="166" t="s">
        <v>20</v>
      </c>
      <c r="I61" s="234"/>
      <c r="J61" s="234"/>
      <c r="K61" s="235"/>
    </row>
    <row r="62" spans="1:11" ht="12.75" hidden="1">
      <c r="A62" s="169"/>
      <c r="B62" s="190"/>
      <c r="C62" s="171"/>
      <c r="D62" s="172"/>
      <c r="E62" s="172"/>
      <c r="F62" s="191"/>
      <c r="G62" s="191"/>
      <c r="H62" s="192"/>
      <c r="I62" s="173"/>
      <c r="J62" s="170"/>
      <c r="K62" s="174"/>
    </row>
    <row r="63" spans="1:11" ht="12.75">
      <c r="A63" s="125">
        <f>A60</f>
        <v>0.7083333333333334</v>
      </c>
      <c r="B63" s="108">
        <f>B60+1</f>
        <v>43</v>
      </c>
      <c r="C63" s="109" t="s">
        <v>58</v>
      </c>
      <c r="D63" s="110"/>
      <c r="E63" s="110"/>
      <c r="F63" s="141" t="str">
        <f>IF(K53="","""ErsterGruppe C",'Gruppen-Tabellen'!B17)</f>
        <v>Eintracht Hannover F1</v>
      </c>
      <c r="G63" s="90" t="s">
        <v>16</v>
      </c>
      <c r="H63" s="142" t="str">
        <f>IF(K51="","Zweiter Gruppe B",'Gruppen-Tabellen'!B11)</f>
        <v>TUS GW Himmelsthür</v>
      </c>
      <c r="I63" s="112"/>
      <c r="J63" s="90" t="s">
        <v>16</v>
      </c>
      <c r="K63" s="164"/>
    </row>
    <row r="64" spans="1:11" s="147" customFormat="1" ht="12.75">
      <c r="A64" s="165"/>
      <c r="B64" s="166"/>
      <c r="C64" s="167"/>
      <c r="D64" s="168"/>
      <c r="E64" s="168"/>
      <c r="F64" s="166" t="s">
        <v>21</v>
      </c>
      <c r="G64" s="166"/>
      <c r="H64" s="166" t="s">
        <v>27</v>
      </c>
      <c r="I64" s="234"/>
      <c r="J64" s="234"/>
      <c r="K64" s="235"/>
    </row>
    <row r="65" spans="1:11" ht="12.75" hidden="1">
      <c r="A65" s="169"/>
      <c r="B65" s="160"/>
      <c r="C65" s="171"/>
      <c r="D65" s="172"/>
      <c r="E65" s="172"/>
      <c r="F65" s="170"/>
      <c r="G65" s="170"/>
      <c r="H65" s="173"/>
      <c r="I65" s="173"/>
      <c r="J65" s="170"/>
      <c r="K65" s="174"/>
    </row>
    <row r="66" spans="1:11" ht="12.75">
      <c r="A66" s="125">
        <f>A63</f>
        <v>0.7083333333333334</v>
      </c>
      <c r="B66" s="108">
        <f>B63+1</f>
        <v>44</v>
      </c>
      <c r="C66" s="109" t="s">
        <v>64</v>
      </c>
      <c r="D66" s="110"/>
      <c r="E66" s="110"/>
      <c r="F66" s="141" t="str">
        <f>IF(K55="","Erster Gruppe D",'Gruppen-Tabellen'!B24)</f>
        <v>BW Neuhof</v>
      </c>
      <c r="G66" s="90" t="s">
        <v>16</v>
      </c>
      <c r="H66" s="142" t="str">
        <f>IF(K53="","Zweiter Gruppe C",'Gruppen-Tabellen'!B18)</f>
        <v>JFC AEB Hildesheim</v>
      </c>
      <c r="I66" s="112"/>
      <c r="J66" s="90" t="s">
        <v>16</v>
      </c>
      <c r="K66" s="164"/>
    </row>
    <row r="67" spans="1:11" s="147" customFormat="1" ht="13.5" thickBot="1">
      <c r="A67" s="175"/>
      <c r="B67" s="176"/>
      <c r="C67" s="177"/>
      <c r="D67" s="178"/>
      <c r="E67" s="178"/>
      <c r="F67" s="176" t="s">
        <v>26</v>
      </c>
      <c r="G67" s="176"/>
      <c r="H67" s="176" t="s">
        <v>23</v>
      </c>
      <c r="I67" s="236"/>
      <c r="J67" s="236"/>
      <c r="K67" s="237"/>
    </row>
    <row r="68" spans="1:8" ht="11.25" customHeight="1" hidden="1">
      <c r="A68" s="54"/>
      <c r="C68" s="98"/>
      <c r="D68" s="56"/>
      <c r="E68" s="56"/>
      <c r="G68" s="52"/>
      <c r="H68" s="52"/>
    </row>
    <row r="69" spans="1:11" s="153" customFormat="1" ht="25.5" customHeight="1">
      <c r="A69" s="155"/>
      <c r="B69" s="156" t="s">
        <v>9</v>
      </c>
      <c r="C69" s="239" t="s">
        <v>88</v>
      </c>
      <c r="D69" s="239"/>
      <c r="E69" s="239"/>
      <c r="F69" s="239"/>
      <c r="G69" s="239"/>
      <c r="H69" s="239"/>
      <c r="I69" s="157"/>
      <c r="J69" s="156"/>
      <c r="K69" s="158"/>
    </row>
    <row r="70" spans="1:11" ht="12.75">
      <c r="A70" s="125">
        <f>A63+Vorgaben!$D$3+Vorgaben!$D$7</f>
        <v>0.7201388888888889</v>
      </c>
      <c r="B70" s="108">
        <f>B66+1</f>
        <v>45</v>
      </c>
      <c r="C70" s="109" t="s">
        <v>56</v>
      </c>
      <c r="D70" s="110"/>
      <c r="E70" s="110"/>
      <c r="F70" s="141" t="str">
        <f>IF(K49="","Dritter Gruppe A",'Gruppen-Tabellen'!B5)</f>
        <v>VFL Nordstemmen</v>
      </c>
      <c r="G70" s="90" t="s">
        <v>16</v>
      </c>
      <c r="H70" s="142" t="str">
        <f>IF(K55="","Vierter Gruppe D",'Gruppen-Tabellen'!B27)</f>
        <v>SSV Elze</v>
      </c>
      <c r="I70" s="112"/>
      <c r="J70" s="90" t="s">
        <v>16</v>
      </c>
      <c r="K70" s="164"/>
    </row>
    <row r="71" spans="1:11" s="147" customFormat="1" ht="12.75">
      <c r="A71" s="165"/>
      <c r="B71" s="166"/>
      <c r="C71" s="167"/>
      <c r="D71" s="168"/>
      <c r="E71" s="168"/>
      <c r="F71" s="166" t="s">
        <v>67</v>
      </c>
      <c r="G71" s="166"/>
      <c r="H71" s="166" t="s">
        <v>69</v>
      </c>
      <c r="I71" s="234"/>
      <c r="J71" s="234"/>
      <c r="K71" s="235"/>
    </row>
    <row r="72" spans="1:11" ht="12.75" hidden="1">
      <c r="A72" s="169"/>
      <c r="B72" s="160"/>
      <c r="C72" s="180"/>
      <c r="D72" s="172"/>
      <c r="E72" s="172"/>
      <c r="F72" s="170"/>
      <c r="G72" s="170"/>
      <c r="H72" s="173"/>
      <c r="I72" s="173"/>
      <c r="J72" s="170"/>
      <c r="K72" s="174"/>
    </row>
    <row r="73" spans="1:11" ht="12.75">
      <c r="A73" s="125">
        <f>A70</f>
        <v>0.7201388888888889</v>
      </c>
      <c r="B73" s="108">
        <f>B70+1</f>
        <v>46</v>
      </c>
      <c r="C73" s="109" t="s">
        <v>57</v>
      </c>
      <c r="D73" s="110"/>
      <c r="E73" s="110"/>
      <c r="F73" s="141" t="str">
        <f>IF(K51="","Dritter Gruppe B",'Gruppen-Tabellen'!B12)</f>
        <v>JSG ISA</v>
      </c>
      <c r="G73" s="90" t="s">
        <v>16</v>
      </c>
      <c r="H73" s="142" t="str">
        <f>IF(K49="","Vierter Gruppe A",'Gruppen-Tabellen'!B6)</f>
        <v>Eintracht Hannover F3</v>
      </c>
      <c r="I73" s="112"/>
      <c r="J73" s="90" t="s">
        <v>16</v>
      </c>
      <c r="K73" s="164"/>
    </row>
    <row r="74" spans="1:11" s="147" customFormat="1" ht="12.75">
      <c r="A74" s="165"/>
      <c r="B74" s="166"/>
      <c r="C74" s="167"/>
      <c r="D74" s="168"/>
      <c r="E74" s="168"/>
      <c r="F74" s="166" t="s">
        <v>70</v>
      </c>
      <c r="G74" s="166"/>
      <c r="H74" s="166" t="s">
        <v>67</v>
      </c>
      <c r="I74" s="234"/>
      <c r="J74" s="234"/>
      <c r="K74" s="235"/>
    </row>
    <row r="75" spans="1:11" ht="12.75" hidden="1">
      <c r="A75" s="169"/>
      <c r="B75" s="190"/>
      <c r="C75" s="171"/>
      <c r="D75" s="172"/>
      <c r="E75" s="172"/>
      <c r="F75" s="191"/>
      <c r="G75" s="191"/>
      <c r="H75" s="192"/>
      <c r="I75" s="173"/>
      <c r="J75" s="170"/>
      <c r="K75" s="174"/>
    </row>
    <row r="76" spans="1:11" ht="12.75">
      <c r="A76" s="125">
        <f>A73</f>
        <v>0.7201388888888889</v>
      </c>
      <c r="B76" s="108">
        <f>B73+1</f>
        <v>47</v>
      </c>
      <c r="C76" s="109" t="s">
        <v>58</v>
      </c>
      <c r="D76" s="110"/>
      <c r="E76" s="110"/>
      <c r="F76" s="141" t="str">
        <f>IF(K53="","""DritterGruppeC",'Gruppen-Tabellen'!B19)</f>
        <v>JSV 02 Giesen</v>
      </c>
      <c r="G76" s="90" t="s">
        <v>16</v>
      </c>
      <c r="H76" s="142" t="str">
        <f>IF(K51="","Vierter Gruppe B",'Gruppen-Tabellen'!B13)</f>
        <v>Deutsche Eiche Hotteln</v>
      </c>
      <c r="I76" s="112"/>
      <c r="J76" s="90" t="s">
        <v>16</v>
      </c>
      <c r="K76" s="164"/>
    </row>
    <row r="77" spans="1:11" s="147" customFormat="1" ht="12.75">
      <c r="A77" s="165"/>
      <c r="B77" s="166"/>
      <c r="C77" s="167"/>
      <c r="D77" s="168"/>
      <c r="E77" s="168"/>
      <c r="F77" s="166" t="s">
        <v>76</v>
      </c>
      <c r="G77" s="166"/>
      <c r="H77" s="166" t="s">
        <v>68</v>
      </c>
      <c r="I77" s="234"/>
      <c r="J77" s="234"/>
      <c r="K77" s="235"/>
    </row>
    <row r="78" spans="1:11" ht="12.75" hidden="1">
      <c r="A78" s="169"/>
      <c r="B78" s="160"/>
      <c r="C78" s="171"/>
      <c r="D78" s="172"/>
      <c r="E78" s="172"/>
      <c r="F78" s="170"/>
      <c r="G78" s="170"/>
      <c r="H78" s="173"/>
      <c r="I78" s="173"/>
      <c r="J78" s="170"/>
      <c r="K78" s="174"/>
    </row>
    <row r="79" spans="1:11" ht="12.75">
      <c r="A79" s="125">
        <f>A76</f>
        <v>0.7201388888888889</v>
      </c>
      <c r="B79" s="108">
        <f>B76+1</f>
        <v>48</v>
      </c>
      <c r="C79" s="109" t="s">
        <v>64</v>
      </c>
      <c r="D79" s="110"/>
      <c r="E79" s="110"/>
      <c r="F79" s="141" t="str">
        <f>IF(K55="","Dritter Gruppe D",'Gruppen-Tabellen'!B26)</f>
        <v>VfR Germanis Ochtersum</v>
      </c>
      <c r="G79" s="90" t="s">
        <v>16</v>
      </c>
      <c r="H79" s="142" t="str">
        <f>IF(K53="","Vierter Gruppe C",'Gruppen-Tabellen'!B20)</f>
        <v>SV Algermissen</v>
      </c>
      <c r="I79" s="112"/>
      <c r="J79" s="148" t="s">
        <v>16</v>
      </c>
      <c r="K79" s="164"/>
    </row>
    <row r="80" spans="1:11" s="147" customFormat="1" ht="13.5" thickBot="1">
      <c r="A80" s="175"/>
      <c r="B80" s="176"/>
      <c r="C80" s="177"/>
      <c r="D80" s="178"/>
      <c r="E80" s="178"/>
      <c r="F80" s="176" t="s">
        <v>77</v>
      </c>
      <c r="G80" s="176"/>
      <c r="H80" s="176" t="s">
        <v>71</v>
      </c>
      <c r="I80" s="236"/>
      <c r="J80" s="236"/>
      <c r="K80" s="237"/>
    </row>
    <row r="81" spans="1:11" s="153" customFormat="1" ht="25.5" customHeight="1">
      <c r="A81" s="155"/>
      <c r="B81" s="156" t="s">
        <v>9</v>
      </c>
      <c r="C81" s="239" t="s">
        <v>89</v>
      </c>
      <c r="D81" s="239"/>
      <c r="E81" s="239"/>
      <c r="F81" s="239"/>
      <c r="G81" s="239"/>
      <c r="H81" s="239"/>
      <c r="I81" s="157"/>
      <c r="J81" s="156"/>
      <c r="K81" s="158"/>
    </row>
    <row r="82" spans="1:11" ht="12.75">
      <c r="A82" s="125">
        <f>A79+Vorgaben!$D$3+Vorgaben!$D$7</f>
        <v>0.7319444444444444</v>
      </c>
      <c r="B82" s="108">
        <f>B79+1</f>
        <v>49</v>
      </c>
      <c r="C82" s="109" t="s">
        <v>56</v>
      </c>
      <c r="D82" s="110"/>
      <c r="E82" s="110"/>
      <c r="F82" s="141" t="str">
        <f>IF(K49="","Fünfter Gruppe A",'Gruppen-Tabellen'!B7)</f>
        <v>TSV Gronau</v>
      </c>
      <c r="G82" s="90" t="s">
        <v>16</v>
      </c>
      <c r="H82" s="142" t="str">
        <f>IF(K55="","Fünfter Gruppe D",'Gruppen-Tabellen'!B28)</f>
        <v>JSG Langelsheim</v>
      </c>
      <c r="I82" s="112"/>
      <c r="J82" s="90" t="s">
        <v>16</v>
      </c>
      <c r="K82" s="164"/>
    </row>
    <row r="83" spans="1:11" s="147" customFormat="1" ht="12.75">
      <c r="A83" s="165"/>
      <c r="B83" s="166"/>
      <c r="C83" s="167"/>
      <c r="D83" s="168"/>
      <c r="E83" s="168"/>
      <c r="F83" s="166" t="s">
        <v>72</v>
      </c>
      <c r="G83" s="166"/>
      <c r="H83" s="166" t="s">
        <v>73</v>
      </c>
      <c r="I83" s="234"/>
      <c r="J83" s="234"/>
      <c r="K83" s="235"/>
    </row>
    <row r="84" spans="1:11" ht="12.75" hidden="1">
      <c r="A84" s="169"/>
      <c r="B84" s="160"/>
      <c r="C84" s="180"/>
      <c r="D84" s="172"/>
      <c r="E84" s="172"/>
      <c r="F84" s="170"/>
      <c r="G84" s="170"/>
      <c r="H84" s="173"/>
      <c r="I84" s="173"/>
      <c r="J84" s="170"/>
      <c r="K84" s="174"/>
    </row>
    <row r="85" spans="1:11" ht="13.5" thickBot="1">
      <c r="A85" s="181">
        <f>A82</f>
        <v>0.7319444444444444</v>
      </c>
      <c r="B85" s="182">
        <f>B82+1</f>
        <v>50</v>
      </c>
      <c r="C85" s="183" t="s">
        <v>57</v>
      </c>
      <c r="D85" s="184"/>
      <c r="E85" s="184"/>
      <c r="F85" s="185" t="str">
        <f>IF(K51="","Fünfter Gruppe B",'Gruppen-Tabellen'!B14)</f>
        <v>SV Türk Gücü</v>
      </c>
      <c r="G85" s="186" t="s">
        <v>16</v>
      </c>
      <c r="H85" s="187" t="str">
        <f>IF(K53="","Fünfter Gruppe C",'Gruppen-Tabellen'!B21)</f>
        <v>VFL Salder</v>
      </c>
      <c r="I85" s="188"/>
      <c r="J85" s="186" t="s">
        <v>16</v>
      </c>
      <c r="K85" s="189"/>
    </row>
    <row r="86" spans="1:11" s="147" customFormat="1" ht="13.5" thickBot="1">
      <c r="A86" s="143"/>
      <c r="B86" s="144"/>
      <c r="C86" s="145"/>
      <c r="D86" s="146"/>
      <c r="E86" s="146"/>
      <c r="F86" s="144" t="s">
        <v>74</v>
      </c>
      <c r="G86" s="144"/>
      <c r="H86" s="144" t="s">
        <v>75</v>
      </c>
      <c r="I86" s="231"/>
      <c r="J86" s="231"/>
      <c r="K86" s="231"/>
    </row>
    <row r="87" spans="1:8" ht="6" customHeight="1" hidden="1" thickBot="1">
      <c r="A87" s="54"/>
      <c r="C87" s="99"/>
      <c r="D87" s="56"/>
      <c r="E87" s="56"/>
      <c r="F87" s="52"/>
      <c r="G87" s="42"/>
      <c r="H87" s="53"/>
    </row>
    <row r="88" spans="1:11" s="153" customFormat="1" ht="25.5" customHeight="1">
      <c r="A88" s="155"/>
      <c r="B88" s="156" t="s">
        <v>9</v>
      </c>
      <c r="C88" s="233" t="s">
        <v>90</v>
      </c>
      <c r="D88" s="233"/>
      <c r="E88" s="233"/>
      <c r="F88" s="233"/>
      <c r="G88" s="233"/>
      <c r="H88" s="233"/>
      <c r="I88" s="157"/>
      <c r="J88" s="156"/>
      <c r="K88" s="158"/>
    </row>
    <row r="89" spans="1:11" s="89" customFormat="1" ht="13.5" customHeight="1" hidden="1">
      <c r="A89" s="159"/>
      <c r="B89" s="160"/>
      <c r="C89" s="238"/>
      <c r="D89" s="238"/>
      <c r="E89" s="238"/>
      <c r="F89" s="238"/>
      <c r="G89" s="114"/>
      <c r="H89" s="115"/>
      <c r="I89" s="161"/>
      <c r="J89" s="162"/>
      <c r="K89" s="163"/>
    </row>
    <row r="90" spans="1:11" ht="12.75">
      <c r="A90" s="125">
        <f>A85</f>
        <v>0.7319444444444444</v>
      </c>
      <c r="B90" s="90">
        <f>B85+1</f>
        <v>51</v>
      </c>
      <c r="C90" s="109" t="s">
        <v>58</v>
      </c>
      <c r="D90" s="110"/>
      <c r="E90" s="110"/>
      <c r="F90" s="117">
        <f>IF(OR(I57="",K57=""),"",IF(I57&lt;K57,F57,IF(I57&gt;=K57,H57)))</f>
      </c>
      <c r="G90" s="90" t="s">
        <v>16</v>
      </c>
      <c r="H90" s="117">
        <f>IF(OR(I63="",K63=""),"",IF(I63&lt;K63,F63,IF(I63&gt;=K63,H63)))</f>
      </c>
      <c r="I90" s="112">
        <v>1</v>
      </c>
      <c r="J90" s="90" t="s">
        <v>16</v>
      </c>
      <c r="K90" s="164">
        <v>2</v>
      </c>
    </row>
    <row r="91" spans="1:11" s="147" customFormat="1" ht="12.75">
      <c r="A91" s="165"/>
      <c r="B91" s="166"/>
      <c r="C91" s="167"/>
      <c r="D91" s="168"/>
      <c r="E91" s="168"/>
      <c r="F91" s="144" t="s">
        <v>98</v>
      </c>
      <c r="G91" s="166"/>
      <c r="H91" s="144" t="s">
        <v>99</v>
      </c>
      <c r="I91" s="234"/>
      <c r="J91" s="234"/>
      <c r="K91" s="235"/>
    </row>
    <row r="92" spans="1:11" ht="12.75" hidden="1">
      <c r="A92" s="169"/>
      <c r="B92" s="170"/>
      <c r="C92" s="171"/>
      <c r="D92" s="172"/>
      <c r="E92" s="172"/>
      <c r="F92" s="170"/>
      <c r="G92" s="170"/>
      <c r="H92" s="173"/>
      <c r="I92" s="173"/>
      <c r="J92" s="170"/>
      <c r="K92" s="174"/>
    </row>
    <row r="93" spans="1:11" ht="12.75">
      <c r="A93" s="125">
        <f>A90</f>
        <v>0.7319444444444444</v>
      </c>
      <c r="B93" s="90">
        <f>B90+1</f>
        <v>52</v>
      </c>
      <c r="C93" s="109" t="s">
        <v>64</v>
      </c>
      <c r="D93" s="110"/>
      <c r="E93" s="110"/>
      <c r="F93" s="117">
        <f>IF(OR(I60="",K60=""),"",IF(I60&lt;K60,F60,IF(I60&gt;=K60,H60)))</f>
      </c>
      <c r="G93" s="90" t="s">
        <v>16</v>
      </c>
      <c r="H93" s="117">
        <f>IF(OR(I66="",K66=""),"",IF(I66&lt;K66,F66,IF(I66&gt;=K66,H66)))</f>
      </c>
      <c r="I93" s="112">
        <v>1</v>
      </c>
      <c r="J93" s="90" t="s">
        <v>16</v>
      </c>
      <c r="K93" s="164">
        <v>2</v>
      </c>
    </row>
    <row r="94" spans="1:11" s="147" customFormat="1" ht="8.25" customHeight="1" thickBot="1">
      <c r="A94" s="175"/>
      <c r="B94" s="176"/>
      <c r="C94" s="177"/>
      <c r="D94" s="178"/>
      <c r="E94" s="178"/>
      <c r="F94" s="144" t="s">
        <v>100</v>
      </c>
      <c r="G94" s="176"/>
      <c r="H94" s="144" t="s">
        <v>101</v>
      </c>
      <c r="I94" s="236"/>
      <c r="J94" s="236"/>
      <c r="K94" s="237"/>
    </row>
    <row r="95" spans="1:11" s="153" customFormat="1" ht="25.5" customHeight="1">
      <c r="A95" s="155"/>
      <c r="B95" s="156" t="s">
        <v>9</v>
      </c>
      <c r="C95" s="233" t="s">
        <v>91</v>
      </c>
      <c r="D95" s="233"/>
      <c r="E95" s="233"/>
      <c r="F95" s="233"/>
      <c r="G95" s="233"/>
      <c r="H95" s="233"/>
      <c r="I95" s="157"/>
      <c r="J95" s="156"/>
      <c r="K95" s="158"/>
    </row>
    <row r="96" spans="1:11" s="89" customFormat="1" ht="13.5" customHeight="1" hidden="1">
      <c r="A96" s="159"/>
      <c r="B96" s="160"/>
      <c r="C96" s="238"/>
      <c r="D96" s="238"/>
      <c r="E96" s="238"/>
      <c r="F96" s="238"/>
      <c r="G96" s="114"/>
      <c r="H96" s="115"/>
      <c r="I96" s="161"/>
      <c r="J96" s="162"/>
      <c r="K96" s="163"/>
    </row>
    <row r="97" spans="1:11" ht="12.75">
      <c r="A97" s="125">
        <f>A93+Vorgaben!$D$3+Vorgaben!$D$7</f>
        <v>0.7437499999999999</v>
      </c>
      <c r="B97" s="90">
        <f>B93+1</f>
        <v>53</v>
      </c>
      <c r="C97" s="109" t="s">
        <v>64</v>
      </c>
      <c r="D97" s="110"/>
      <c r="E97" s="110"/>
      <c r="F97" s="117">
        <f>IF(OR(I70="",K70=""),"",IF(I70&lt;K70,F70,IF(I70&gt;=K70,H70)))</f>
      </c>
      <c r="G97" s="90" t="s">
        <v>16</v>
      </c>
      <c r="H97" s="117">
        <f>IF(OR(I76="",K76=""),"",IF(I76&lt;K76,F76,IF(I76&gt;=K76,H76)))</f>
      </c>
      <c r="I97" s="112">
        <v>1</v>
      </c>
      <c r="J97" s="90" t="s">
        <v>16</v>
      </c>
      <c r="K97" s="164">
        <v>2</v>
      </c>
    </row>
    <row r="98" spans="1:11" s="147" customFormat="1" ht="12.75">
      <c r="A98" s="165"/>
      <c r="B98" s="166"/>
      <c r="C98" s="167"/>
      <c r="D98" s="168"/>
      <c r="E98" s="168"/>
      <c r="F98" s="144" t="s">
        <v>102</v>
      </c>
      <c r="G98" s="166"/>
      <c r="H98" s="144" t="s">
        <v>103</v>
      </c>
      <c r="I98" s="234"/>
      <c r="J98" s="234"/>
      <c r="K98" s="235"/>
    </row>
    <row r="99" spans="1:11" ht="12.75" hidden="1">
      <c r="A99" s="169"/>
      <c r="B99" s="170"/>
      <c r="C99" s="171"/>
      <c r="D99" s="172"/>
      <c r="E99" s="172"/>
      <c r="F99" s="170"/>
      <c r="G99" s="170"/>
      <c r="H99" s="173"/>
      <c r="I99" s="173"/>
      <c r="J99" s="170"/>
      <c r="K99" s="174"/>
    </row>
    <row r="100" spans="1:11" ht="12.75">
      <c r="A100" s="125">
        <f>A97</f>
        <v>0.7437499999999999</v>
      </c>
      <c r="B100" s="90">
        <f>B97+1</f>
        <v>54</v>
      </c>
      <c r="C100" s="109" t="s">
        <v>58</v>
      </c>
      <c r="D100" s="110"/>
      <c r="E100" s="110"/>
      <c r="F100" s="117">
        <f>IF(OR(I73="",K73=""),"",IF(I73&lt;K73,F73,IF(I73&gt;=K73,H73)))</f>
      </c>
      <c r="G100" s="90" t="s">
        <v>16</v>
      </c>
      <c r="H100" s="117">
        <f>IF(OR(I79="",K79=""),"",IF(I79&lt;K79,F79,IF(I79&gt;=K79,H79)))</f>
      </c>
      <c r="I100" s="112">
        <v>1</v>
      </c>
      <c r="J100" s="90" t="s">
        <v>16</v>
      </c>
      <c r="K100" s="164">
        <v>2</v>
      </c>
    </row>
    <row r="101" spans="1:11" s="147" customFormat="1" ht="8.25" customHeight="1" thickBot="1">
      <c r="A101" s="175"/>
      <c r="B101" s="176"/>
      <c r="C101" s="177"/>
      <c r="D101" s="178"/>
      <c r="E101" s="178"/>
      <c r="F101" s="144" t="s">
        <v>104</v>
      </c>
      <c r="G101" s="176"/>
      <c r="H101" s="144" t="s">
        <v>105</v>
      </c>
      <c r="I101" s="236"/>
      <c r="J101" s="236"/>
      <c r="K101" s="237"/>
    </row>
    <row r="102" spans="1:11" ht="30" customHeight="1">
      <c r="A102" s="155"/>
      <c r="B102" s="156" t="s">
        <v>9</v>
      </c>
      <c r="C102" s="249" t="s">
        <v>113</v>
      </c>
      <c r="D102" s="249"/>
      <c r="E102" s="249"/>
      <c r="F102" s="249"/>
      <c r="G102" s="249"/>
      <c r="H102" s="249"/>
      <c r="I102" s="179"/>
      <c r="J102" s="156"/>
      <c r="K102" s="158"/>
    </row>
    <row r="103" spans="1:11" s="89" customFormat="1" ht="13.5" customHeight="1" hidden="1">
      <c r="A103" s="159"/>
      <c r="B103" s="160"/>
      <c r="C103" s="238"/>
      <c r="D103" s="238"/>
      <c r="E103" s="238"/>
      <c r="F103" s="238"/>
      <c r="G103" s="114"/>
      <c r="H103" s="115"/>
      <c r="I103" s="161"/>
      <c r="J103" s="162"/>
      <c r="K103" s="163"/>
    </row>
    <row r="104" spans="1:11" ht="12.75">
      <c r="A104" s="125">
        <f>A100</f>
        <v>0.7437499999999999</v>
      </c>
      <c r="B104" s="90">
        <f>B100+1</f>
        <v>55</v>
      </c>
      <c r="C104" s="109" t="s">
        <v>57</v>
      </c>
      <c r="D104" s="110"/>
      <c r="E104" s="110"/>
      <c r="F104" s="117">
        <f>IF(OR(I70="",K70=""),"",IF(I70&gt;K70,F70,IF(I70&lt;=K70,H70)))</f>
      </c>
      <c r="G104" s="90" t="s">
        <v>16</v>
      </c>
      <c r="H104" s="117">
        <f>IF(OR(I76="",K76=""),"",IF(I76&gt;K76,F76,IF(I76&lt;=K76,H76)))</f>
      </c>
      <c r="I104" s="112">
        <v>3</v>
      </c>
      <c r="J104" s="90" t="s">
        <v>16</v>
      </c>
      <c r="K104" s="164">
        <v>2</v>
      </c>
    </row>
    <row r="105" spans="1:11" s="147" customFormat="1" ht="12.75">
      <c r="A105" s="165"/>
      <c r="B105" s="166"/>
      <c r="C105" s="167"/>
      <c r="D105" s="168"/>
      <c r="E105" s="168"/>
      <c r="F105" s="166" t="s">
        <v>78</v>
      </c>
      <c r="G105" s="166"/>
      <c r="H105" s="166" t="s">
        <v>79</v>
      </c>
      <c r="I105" s="234"/>
      <c r="J105" s="234"/>
      <c r="K105" s="235"/>
    </row>
    <row r="106" spans="1:11" ht="12.75" hidden="1">
      <c r="A106" s="169"/>
      <c r="B106" s="170"/>
      <c r="C106" s="171"/>
      <c r="D106" s="172"/>
      <c r="E106" s="172"/>
      <c r="F106" s="170"/>
      <c r="G106" s="170"/>
      <c r="H106" s="173"/>
      <c r="I106" s="173"/>
      <c r="J106" s="170"/>
      <c r="K106" s="174"/>
    </row>
    <row r="107" spans="1:11" ht="12.75">
      <c r="A107" s="125">
        <f>A104</f>
        <v>0.7437499999999999</v>
      </c>
      <c r="B107" s="90">
        <f>B104+1</f>
        <v>56</v>
      </c>
      <c r="C107" s="109" t="s">
        <v>56</v>
      </c>
      <c r="D107" s="110"/>
      <c r="E107" s="110"/>
      <c r="F107" s="117">
        <f>IF(OR(I73="",K73=""),"",IF(I73&gt;K73,F73,IF(I73&lt;=K73,H73)))</f>
      </c>
      <c r="G107" s="90" t="s">
        <v>16</v>
      </c>
      <c r="H107" s="117">
        <f>IF(OR(I79="",K79=""),"",IF(I79&gt;K79,F79,IF(I79&lt;=K79,H79)))</f>
      </c>
      <c r="I107" s="112">
        <v>3</v>
      </c>
      <c r="J107" s="90" t="s">
        <v>16</v>
      </c>
      <c r="K107" s="164">
        <v>2</v>
      </c>
    </row>
    <row r="108" spans="1:11" s="147" customFormat="1" ht="8.25" customHeight="1" thickBot="1">
      <c r="A108" s="175"/>
      <c r="B108" s="176"/>
      <c r="C108" s="177"/>
      <c r="D108" s="178"/>
      <c r="E108" s="178"/>
      <c r="F108" s="176" t="s">
        <v>80</v>
      </c>
      <c r="G108" s="176"/>
      <c r="H108" s="176" t="s">
        <v>81</v>
      </c>
      <c r="I108" s="236"/>
      <c r="J108" s="236"/>
      <c r="K108" s="237"/>
    </row>
    <row r="109" spans="1:11" s="153" customFormat="1" ht="25.5" customHeight="1">
      <c r="A109" s="155"/>
      <c r="B109" s="156" t="s">
        <v>9</v>
      </c>
      <c r="C109" s="233" t="s">
        <v>106</v>
      </c>
      <c r="D109" s="233"/>
      <c r="E109" s="233"/>
      <c r="F109" s="233"/>
      <c r="G109" s="233"/>
      <c r="H109" s="233"/>
      <c r="I109" s="157"/>
      <c r="J109" s="156"/>
      <c r="K109" s="158"/>
    </row>
    <row r="110" spans="1:11" s="89" customFormat="1" ht="13.5" customHeight="1" hidden="1">
      <c r="A110" s="159"/>
      <c r="B110" s="160"/>
      <c r="C110" s="238"/>
      <c r="D110" s="238"/>
      <c r="E110" s="238"/>
      <c r="F110" s="238"/>
      <c r="G110" s="114"/>
      <c r="H110" s="115"/>
      <c r="I110" s="161"/>
      <c r="J110" s="162"/>
      <c r="K110" s="163"/>
    </row>
    <row r="111" spans="1:11" ht="12.75">
      <c r="A111" s="125">
        <f>A107+Vorgaben!$D$3+Vorgaben!$D$7</f>
        <v>0.7555555555555554</v>
      </c>
      <c r="B111" s="90">
        <f>B107+1</f>
        <v>57</v>
      </c>
      <c r="C111" s="109" t="s">
        <v>56</v>
      </c>
      <c r="D111" s="110"/>
      <c r="E111" s="110"/>
      <c r="F111" s="117">
        <f>IF(OR(I57="",K57=""),"",IF(I57&gt;K57,F57,IF(I57&lt;=K57,H57)))</f>
      </c>
      <c r="G111" s="90" t="s">
        <v>16</v>
      </c>
      <c r="H111" s="117">
        <f>IF(OR(I63="",K63=""),"",IF(I63&gt;K63,F63,IF(I63&lt;=K63,H63)))</f>
      </c>
      <c r="I111" s="112">
        <v>1</v>
      </c>
      <c r="J111" s="90" t="s">
        <v>16</v>
      </c>
      <c r="K111" s="164">
        <v>0</v>
      </c>
    </row>
    <row r="112" spans="1:11" s="147" customFormat="1" ht="12.75">
      <c r="A112" s="165"/>
      <c r="B112" s="166"/>
      <c r="C112" s="167"/>
      <c r="D112" s="168"/>
      <c r="E112" s="168"/>
      <c r="F112" s="166" t="s">
        <v>53</v>
      </c>
      <c r="G112" s="166"/>
      <c r="H112" s="166" t="s">
        <v>52</v>
      </c>
      <c r="I112" s="234"/>
      <c r="J112" s="234"/>
      <c r="K112" s="235"/>
    </row>
    <row r="113" spans="1:11" ht="12.75" hidden="1">
      <c r="A113" s="169"/>
      <c r="B113" s="170"/>
      <c r="C113" s="171"/>
      <c r="D113" s="172"/>
      <c r="E113" s="172"/>
      <c r="F113" s="170"/>
      <c r="G113" s="170"/>
      <c r="H113" s="173"/>
      <c r="I113" s="173"/>
      <c r="J113" s="170"/>
      <c r="K113" s="174"/>
    </row>
    <row r="114" spans="1:11" ht="12.75">
      <c r="A114" s="125">
        <f>A111</f>
        <v>0.7555555555555554</v>
      </c>
      <c r="B114" s="90">
        <f>B111+1</f>
        <v>58</v>
      </c>
      <c r="C114" s="109" t="s">
        <v>57</v>
      </c>
      <c r="D114" s="110"/>
      <c r="E114" s="110"/>
      <c r="F114" s="117">
        <f>IF(OR(I60="",K60=""),"",IF(I60&gt;K60,F60,IF(I60&lt;=K60,H60)))</f>
      </c>
      <c r="G114" s="90" t="s">
        <v>16</v>
      </c>
      <c r="H114" s="117">
        <f>IF(OR(I66="",K66=""),"",IF(I66&gt;K66,F66,IF(I66&lt;=K66,H66)))</f>
      </c>
      <c r="I114" s="112">
        <v>1</v>
      </c>
      <c r="J114" s="90" t="s">
        <v>16</v>
      </c>
      <c r="K114" s="164">
        <v>0</v>
      </c>
    </row>
    <row r="115" spans="1:11" s="147" customFormat="1" ht="8.25" customHeight="1" thickBot="1">
      <c r="A115" s="175"/>
      <c r="B115" s="176"/>
      <c r="C115" s="177"/>
      <c r="D115" s="178"/>
      <c r="E115" s="178"/>
      <c r="F115" s="176" t="s">
        <v>51</v>
      </c>
      <c r="G115" s="176"/>
      <c r="H115" s="176" t="s">
        <v>54</v>
      </c>
      <c r="I115" s="236"/>
      <c r="J115" s="236"/>
      <c r="K115" s="237"/>
    </row>
    <row r="116" spans="1:11" s="153" customFormat="1" ht="25.5" customHeight="1">
      <c r="A116" s="42"/>
      <c r="B116" s="156" t="s">
        <v>9</v>
      </c>
      <c r="C116" s="239" t="s">
        <v>85</v>
      </c>
      <c r="D116" s="239"/>
      <c r="E116" s="239"/>
      <c r="F116" s="239"/>
      <c r="G116" s="239"/>
      <c r="H116" s="239"/>
      <c r="I116" s="52"/>
      <c r="J116" s="42"/>
      <c r="K116" s="53"/>
    </row>
    <row r="117" spans="1:11" ht="12.75">
      <c r="A117" s="125">
        <f>A114</f>
        <v>0.7555555555555554</v>
      </c>
      <c r="B117" s="90">
        <f>B114+1</f>
        <v>59</v>
      </c>
      <c r="C117" s="109" t="s">
        <v>64</v>
      </c>
      <c r="D117" s="110"/>
      <c r="E117" s="110"/>
      <c r="F117" s="117">
        <f>IF(OR(I82="",K82=""),"",IF(I82&lt;K82,F82,IF(I82&gt;=K82,H82)))</f>
      </c>
      <c r="G117" s="90" t="s">
        <v>16</v>
      </c>
      <c r="H117" s="117">
        <f>IF(OR(I85="",K85=""),"",IF(I85&lt;K85,F85,IF(I85&gt;=K85,H85)))</f>
      </c>
      <c r="I117" s="112">
        <v>1</v>
      </c>
      <c r="J117" s="90" t="s">
        <v>16</v>
      </c>
      <c r="K117" s="111">
        <v>0</v>
      </c>
    </row>
    <row r="118" spans="1:11" s="147" customFormat="1" ht="8.25" customHeight="1">
      <c r="A118" s="143"/>
      <c r="B118" s="144"/>
      <c r="C118" s="145"/>
      <c r="D118" s="146"/>
      <c r="E118" s="146"/>
      <c r="F118" s="144" t="s">
        <v>82</v>
      </c>
      <c r="G118" s="144"/>
      <c r="H118" s="144" t="s">
        <v>83</v>
      </c>
      <c r="I118" s="231"/>
      <c r="J118" s="231"/>
      <c r="K118" s="231"/>
    </row>
    <row r="119" spans="1:8" ht="12.75" hidden="1">
      <c r="A119" s="54"/>
      <c r="C119" s="98"/>
      <c r="D119" s="56"/>
      <c r="E119" s="56"/>
      <c r="G119" s="52"/>
      <c r="H119" s="52"/>
    </row>
    <row r="120" spans="1:11" s="153" customFormat="1" ht="25.5" customHeight="1">
      <c r="A120" s="42"/>
      <c r="B120" s="42"/>
      <c r="C120" s="230" t="s">
        <v>86</v>
      </c>
      <c r="D120" s="230"/>
      <c r="E120" s="230"/>
      <c r="F120" s="230"/>
      <c r="G120" s="230"/>
      <c r="H120" s="230"/>
      <c r="I120" s="52"/>
      <c r="J120" s="42"/>
      <c r="K120" s="53"/>
    </row>
    <row r="121" spans="1:11" ht="12.75">
      <c r="A121" s="107">
        <f>A117</f>
        <v>0.7555555555555554</v>
      </c>
      <c r="B121" s="90">
        <f>B117+1</f>
        <v>60</v>
      </c>
      <c r="C121" s="109" t="s">
        <v>149</v>
      </c>
      <c r="D121" s="110"/>
      <c r="E121" s="110"/>
      <c r="F121" s="117">
        <f>IF(OR(I82="",K82=""),"",IF(I82&gt;K82,F82,IF(I82&lt;=K82,H82)))</f>
      </c>
      <c r="G121" s="90" t="s">
        <v>16</v>
      </c>
      <c r="H121" s="117">
        <f>IF(OR(I85="",K85=""),"",IF(I85&gt;K85,F85,IF(I85&lt;=K85,H85)))</f>
      </c>
      <c r="I121" s="112">
        <v>1</v>
      </c>
      <c r="J121" s="90" t="s">
        <v>16</v>
      </c>
      <c r="K121" s="111">
        <v>0</v>
      </c>
    </row>
    <row r="122" spans="1:11" s="147" customFormat="1" ht="8.25" customHeight="1">
      <c r="A122" s="143"/>
      <c r="B122" s="166"/>
      <c r="C122" s="145"/>
      <c r="D122" s="146"/>
      <c r="E122" s="146"/>
      <c r="F122" s="144" t="s">
        <v>94</v>
      </c>
      <c r="G122" s="144"/>
      <c r="H122" s="144" t="s">
        <v>95</v>
      </c>
      <c r="I122" s="231"/>
      <c r="J122" s="231"/>
      <c r="K122" s="231"/>
    </row>
    <row r="123" spans="1:11" s="153" customFormat="1" ht="25.5" customHeight="1">
      <c r="A123" s="42"/>
      <c r="B123" s="170" t="s">
        <v>9</v>
      </c>
      <c r="C123" s="230" t="s">
        <v>92</v>
      </c>
      <c r="D123" s="230"/>
      <c r="E123" s="230"/>
      <c r="F123" s="230"/>
      <c r="G123" s="230"/>
      <c r="H123" s="230"/>
      <c r="I123" s="52"/>
      <c r="J123" s="42"/>
      <c r="K123" s="53"/>
    </row>
    <row r="124" spans="1:11" ht="12.75">
      <c r="A124" s="107">
        <f>A121+Vorgaben!$D$3+Vorgaben!$D$7</f>
        <v>0.7673611111111109</v>
      </c>
      <c r="B124" s="90">
        <f>B121+1</f>
        <v>61</v>
      </c>
      <c r="C124" s="109" t="s">
        <v>64</v>
      </c>
      <c r="D124" s="110"/>
      <c r="E124" s="110"/>
      <c r="F124" s="117">
        <f>IF(OR(I97="",K97=""),"",IF(I97&lt;K97,F97,IF(I97&gt;=K97,H97)))</f>
      </c>
      <c r="G124" s="90" t="s">
        <v>16</v>
      </c>
      <c r="H124" s="117">
        <f>IF(OR(I100="",K100=""),"",IF(I100&lt;K100,F100,IF(I100&gt;=K100,H100)))</f>
      </c>
      <c r="I124" s="112">
        <v>1</v>
      </c>
      <c r="J124" s="90" t="s">
        <v>16</v>
      </c>
      <c r="K124" s="111">
        <v>0</v>
      </c>
    </row>
    <row r="125" spans="1:11" s="147" customFormat="1" ht="8.25" customHeight="1">
      <c r="A125" s="143"/>
      <c r="B125" s="144"/>
      <c r="C125" s="145"/>
      <c r="D125" s="146"/>
      <c r="E125" s="146"/>
      <c r="F125" s="144" t="s">
        <v>111</v>
      </c>
      <c r="G125" s="144"/>
      <c r="H125" s="144" t="s">
        <v>112</v>
      </c>
      <c r="I125" s="231"/>
      <c r="J125" s="231"/>
      <c r="K125" s="231"/>
    </row>
    <row r="126" spans="1:8" ht="12.75" hidden="1">
      <c r="A126" s="54"/>
      <c r="C126" s="98"/>
      <c r="D126" s="56"/>
      <c r="E126" s="56"/>
      <c r="G126" s="52"/>
      <c r="H126" s="52"/>
    </row>
    <row r="127" spans="1:11" s="153" customFormat="1" ht="25.5" customHeight="1">
      <c r="A127" s="42"/>
      <c r="B127" s="42"/>
      <c r="C127" s="230" t="s">
        <v>93</v>
      </c>
      <c r="D127" s="230"/>
      <c r="E127" s="230"/>
      <c r="F127" s="230"/>
      <c r="G127" s="230"/>
      <c r="H127" s="230"/>
      <c r="I127" s="52"/>
      <c r="J127" s="42"/>
      <c r="K127" s="53"/>
    </row>
    <row r="128" spans="1:11" ht="12.75">
      <c r="A128" s="107">
        <f>A124</f>
        <v>0.7673611111111109</v>
      </c>
      <c r="B128" s="90">
        <f>B124+1</f>
        <v>62</v>
      </c>
      <c r="C128" s="109" t="s">
        <v>58</v>
      </c>
      <c r="D128" s="110"/>
      <c r="E128" s="110"/>
      <c r="F128" s="117">
        <f>IF(OR(I97="",K97=""),"",IF(I97&gt;K97,F97,IF(I97&lt;=K97,H97)))</f>
      </c>
      <c r="G128" s="90" t="s">
        <v>16</v>
      </c>
      <c r="H128" s="117">
        <f>IF(OR(I100="",K100=""),"",IF(I100&gt;K100,F100,IF(I100&lt;=K100,H100)))</f>
      </c>
      <c r="I128" s="112">
        <v>1</v>
      </c>
      <c r="J128" s="90" t="s">
        <v>16</v>
      </c>
      <c r="K128" s="111">
        <v>0</v>
      </c>
    </row>
    <row r="129" spans="1:11" s="147" customFormat="1" ht="8.25" customHeight="1">
      <c r="A129" s="143"/>
      <c r="B129" s="144"/>
      <c r="C129" s="145"/>
      <c r="D129" s="146"/>
      <c r="E129" s="146"/>
      <c r="F129" s="144" t="s">
        <v>96</v>
      </c>
      <c r="G129" s="144"/>
      <c r="H129" s="144" t="s">
        <v>97</v>
      </c>
      <c r="I129" s="231"/>
      <c r="J129" s="231"/>
      <c r="K129" s="231"/>
    </row>
    <row r="130" spans="3:9" ht="30" customHeight="1">
      <c r="C130" s="229" t="s">
        <v>109</v>
      </c>
      <c r="D130" s="229"/>
      <c r="E130" s="229"/>
      <c r="F130" s="229"/>
      <c r="G130" s="229"/>
      <c r="H130" s="229"/>
      <c r="I130" s="149"/>
    </row>
    <row r="131" spans="1:11" ht="12.75">
      <c r="A131" s="107">
        <f>A121+Vorgaben!$D$3+Vorgaben!$D$7</f>
        <v>0.7673611111111109</v>
      </c>
      <c r="B131" s="90">
        <f>B121+1</f>
        <v>61</v>
      </c>
      <c r="C131" s="109" t="s">
        <v>57</v>
      </c>
      <c r="D131" s="110"/>
      <c r="E131" s="110"/>
      <c r="F131" s="117">
        <f>IF(OR(I104="",K104=""),"",IF(I104&lt;K104,F104,IF(I104&gt;=K104,H104)))</f>
      </c>
      <c r="G131" s="90" t="s">
        <v>16</v>
      </c>
      <c r="H131" s="117">
        <f>IF(OR(I107="",K107=""),"",IF(I107&lt;K107,F107,IF(I107&gt;=K107,H107)))</f>
      </c>
      <c r="I131" s="112">
        <v>1</v>
      </c>
      <c r="J131" s="90" t="s">
        <v>16</v>
      </c>
      <c r="K131" s="111">
        <v>0</v>
      </c>
    </row>
    <row r="132" spans="1:11" s="147" customFormat="1" ht="8.25" customHeight="1">
      <c r="A132" s="143"/>
      <c r="B132" s="144"/>
      <c r="C132" s="145"/>
      <c r="D132" s="146"/>
      <c r="E132" s="146"/>
      <c r="F132" s="144" t="s">
        <v>115</v>
      </c>
      <c r="G132" s="144"/>
      <c r="H132" s="144" t="s">
        <v>110</v>
      </c>
      <c r="I132" s="231"/>
      <c r="J132" s="231"/>
      <c r="K132" s="231"/>
    </row>
    <row r="133" spans="1:8" ht="12.75" hidden="1">
      <c r="A133" s="54"/>
      <c r="C133" s="98"/>
      <c r="D133" s="56"/>
      <c r="E133" s="56"/>
      <c r="G133" s="52"/>
      <c r="H133" s="52"/>
    </row>
    <row r="134" spans="1:11" s="153" customFormat="1" ht="25.5" customHeight="1">
      <c r="A134" s="42"/>
      <c r="B134" s="42"/>
      <c r="C134" s="230" t="s">
        <v>118</v>
      </c>
      <c r="D134" s="230"/>
      <c r="E134" s="230"/>
      <c r="F134" s="230"/>
      <c r="G134" s="230"/>
      <c r="H134" s="230"/>
      <c r="I134" s="52"/>
      <c r="J134" s="42"/>
      <c r="K134" s="53"/>
    </row>
    <row r="135" spans="1:11" ht="12.75">
      <c r="A135" s="107">
        <f>A131</f>
        <v>0.7673611111111109</v>
      </c>
      <c r="B135" s="90">
        <f>B131+1</f>
        <v>62</v>
      </c>
      <c r="C135" s="109" t="s">
        <v>56</v>
      </c>
      <c r="D135" s="110"/>
      <c r="E135" s="110"/>
      <c r="F135" s="117">
        <f>IF(OR(I104="",K104=""),"",IF(I104&gt;K104,F104,IF(I104&lt;=K104,H104)))</f>
      </c>
      <c r="G135" s="90" t="s">
        <v>16</v>
      </c>
      <c r="H135" s="117">
        <f>IF(OR(I107="",K107=""),"",IF(I107&gt;K107,F107,IF(I107&lt;=K107,H107)))</f>
      </c>
      <c r="I135" s="112">
        <v>1</v>
      </c>
      <c r="J135" s="90" t="s">
        <v>16</v>
      </c>
      <c r="K135" s="111">
        <v>0</v>
      </c>
    </row>
    <row r="136" spans="1:11" s="147" customFormat="1" ht="8.25" customHeight="1">
      <c r="A136" s="143"/>
      <c r="B136" s="144"/>
      <c r="C136" s="145"/>
      <c r="D136" s="146"/>
      <c r="E136" s="146"/>
      <c r="F136" s="144" t="s">
        <v>116</v>
      </c>
      <c r="G136" s="144"/>
      <c r="H136" s="144" t="s">
        <v>117</v>
      </c>
      <c r="I136" s="231"/>
      <c r="J136" s="231"/>
      <c r="K136" s="231"/>
    </row>
    <row r="137" spans="1:11" s="153" customFormat="1" ht="25.5" customHeight="1">
      <c r="A137" s="42"/>
      <c r="B137" s="42"/>
      <c r="C137" s="230" t="s">
        <v>119</v>
      </c>
      <c r="D137" s="230"/>
      <c r="E137" s="230"/>
      <c r="F137" s="230"/>
      <c r="G137" s="230"/>
      <c r="H137" s="230"/>
      <c r="I137" s="52"/>
      <c r="J137" s="42"/>
      <c r="K137" s="53"/>
    </row>
    <row r="138" spans="1:11" ht="12.75">
      <c r="A138" s="107">
        <f>A135+Vorgaben!$D$3+Vorgaben!$D$7</f>
        <v>0.7791666666666665</v>
      </c>
      <c r="B138" s="90">
        <f>B128+1</f>
        <v>63</v>
      </c>
      <c r="C138" s="109" t="s">
        <v>64</v>
      </c>
      <c r="D138" s="110"/>
      <c r="E138" s="110"/>
      <c r="F138" s="117">
        <f>IF(OR(I90="",K90=""),"",IF(I90&lt;K90,F90,IF(I90&gt;=K90,H90)))</f>
      </c>
      <c r="G138" s="90" t="s">
        <v>16</v>
      </c>
      <c r="H138" s="117">
        <f>IF(OR(I93="",K93=""),"",IF(I93&lt;K93,F93,IF(I93&gt;=K93,H93)))</f>
      </c>
      <c r="I138" s="112">
        <v>1</v>
      </c>
      <c r="J138" s="90" t="s">
        <v>16</v>
      </c>
      <c r="K138" s="111">
        <v>0</v>
      </c>
    </row>
    <row r="139" spans="1:11" s="147" customFormat="1" ht="8.25" customHeight="1">
      <c r="A139" s="143"/>
      <c r="B139" s="144"/>
      <c r="C139" s="145"/>
      <c r="D139" s="146"/>
      <c r="E139" s="146"/>
      <c r="F139" s="144" t="s">
        <v>121</v>
      </c>
      <c r="G139" s="144"/>
      <c r="H139" s="144" t="s">
        <v>122</v>
      </c>
      <c r="I139" s="231"/>
      <c r="J139" s="231"/>
      <c r="K139" s="231"/>
    </row>
    <row r="140" spans="1:8" ht="12.75" hidden="1">
      <c r="A140" s="54"/>
      <c r="C140" s="98"/>
      <c r="D140" s="56"/>
      <c r="E140" s="56"/>
      <c r="G140" s="52"/>
      <c r="H140" s="52"/>
    </row>
    <row r="141" spans="3:9" ht="25.5" customHeight="1">
      <c r="C141" s="230" t="s">
        <v>120</v>
      </c>
      <c r="D141" s="230"/>
      <c r="E141" s="230"/>
      <c r="F141" s="230"/>
      <c r="G141" s="230"/>
      <c r="H141" s="230"/>
      <c r="I141" s="149"/>
    </row>
    <row r="142" spans="1:11" ht="12.75">
      <c r="A142" s="107">
        <f>A138</f>
        <v>0.7791666666666665</v>
      </c>
      <c r="B142" s="90">
        <f>B138+1</f>
        <v>64</v>
      </c>
      <c r="C142" s="109" t="s">
        <v>57</v>
      </c>
      <c r="D142" s="110"/>
      <c r="E142" s="110"/>
      <c r="F142" s="117">
        <f>IF(OR(I90="",K90=""),"",IF(I90&gt;K90,F90,IF(I90&lt;=K90,H90)))</f>
      </c>
      <c r="G142" s="90" t="s">
        <v>16</v>
      </c>
      <c r="H142" s="117">
        <f>IF(OR(I93="",K93=""),"",IF(I93&gt;K93,F93,IF(I93&lt;=K93,H93)))</f>
      </c>
      <c r="I142" s="112">
        <v>1</v>
      </c>
      <c r="J142" s="90" t="s">
        <v>16</v>
      </c>
      <c r="K142" s="111">
        <v>0</v>
      </c>
    </row>
    <row r="143" spans="1:11" s="147" customFormat="1" ht="8.25" customHeight="1">
      <c r="A143" s="143"/>
      <c r="B143" s="144"/>
      <c r="C143" s="145"/>
      <c r="D143" s="146"/>
      <c r="E143" s="146"/>
      <c r="F143" s="144" t="s">
        <v>114</v>
      </c>
      <c r="G143" s="144"/>
      <c r="H143" s="144" t="s">
        <v>84</v>
      </c>
      <c r="I143" s="232"/>
      <c r="J143" s="232"/>
      <c r="K143" s="232"/>
    </row>
    <row r="144" spans="1:11" s="153" customFormat="1" ht="25.5" customHeight="1">
      <c r="A144" s="42"/>
      <c r="B144" s="42"/>
      <c r="C144" s="230" t="s">
        <v>107</v>
      </c>
      <c r="D144" s="230"/>
      <c r="E144" s="230"/>
      <c r="F144" s="230"/>
      <c r="G144" s="230"/>
      <c r="H144" s="230"/>
      <c r="I144" s="52"/>
      <c r="J144" s="42"/>
      <c r="K144" s="53"/>
    </row>
    <row r="145" spans="1:11" ht="12.75">
      <c r="A145" s="107">
        <f>A142</f>
        <v>0.7791666666666665</v>
      </c>
      <c r="B145" s="90">
        <f>B135+1</f>
        <v>63</v>
      </c>
      <c r="C145" s="109" t="s">
        <v>58</v>
      </c>
      <c r="D145" s="110"/>
      <c r="E145" s="110"/>
      <c r="F145" s="117">
        <f>IF(OR(I111="",K111=""),"",IF(I111&lt;K111,F111,IF(I111&gt;=K111,H111)))</f>
      </c>
      <c r="G145" s="90" t="s">
        <v>16</v>
      </c>
      <c r="H145" s="117">
        <f>IF(OR(I114="",K114=""),"",IF(I114&lt;K114,F114,IF(I114&gt;=K114,H114)))</f>
      </c>
      <c r="I145" s="112">
        <v>1</v>
      </c>
      <c r="J145" s="90" t="s">
        <v>16</v>
      </c>
      <c r="K145" s="111">
        <v>0</v>
      </c>
    </row>
    <row r="146" spans="1:11" s="147" customFormat="1" ht="8.25" customHeight="1">
      <c r="A146" s="143"/>
      <c r="B146" s="144"/>
      <c r="C146" s="145"/>
      <c r="D146" s="146"/>
      <c r="E146" s="146"/>
      <c r="F146" s="144" t="s">
        <v>123</v>
      </c>
      <c r="G146" s="144"/>
      <c r="H146" s="144" t="s">
        <v>125</v>
      </c>
      <c r="I146" s="231"/>
      <c r="J146" s="231"/>
      <c r="K146" s="231"/>
    </row>
    <row r="147" spans="1:8" ht="12.75" hidden="1">
      <c r="A147" s="54"/>
      <c r="C147" s="98"/>
      <c r="D147" s="56"/>
      <c r="E147" s="56"/>
      <c r="G147" s="52"/>
      <c r="H147" s="52"/>
    </row>
    <row r="148" spans="3:9" ht="25.5" customHeight="1">
      <c r="C148" s="229" t="s">
        <v>108</v>
      </c>
      <c r="D148" s="229"/>
      <c r="E148" s="229"/>
      <c r="F148" s="229"/>
      <c r="G148" s="229"/>
      <c r="H148" s="229"/>
      <c r="I148" s="149"/>
    </row>
    <row r="149" spans="1:11" ht="12.75">
      <c r="A149" s="107">
        <f>A145</f>
        <v>0.7791666666666665</v>
      </c>
      <c r="B149" s="90">
        <f>B145+1</f>
        <v>64</v>
      </c>
      <c r="C149" s="109" t="s">
        <v>56</v>
      </c>
      <c r="D149" s="110"/>
      <c r="E149" s="110"/>
      <c r="F149" s="117">
        <f>IF(OR(I111="",K111=""),"",IF(I111&gt;K111,F111,IF(I111&lt;=K111,H111)))</f>
      </c>
      <c r="G149" s="90" t="s">
        <v>16</v>
      </c>
      <c r="H149" s="117">
        <f>IF(OR(I114="",K114=""),"",IF(93&gt;K114,F114,IF(I114&lt;=K114,H114)))</f>
      </c>
      <c r="I149" s="112">
        <v>1</v>
      </c>
      <c r="J149" s="90" t="s">
        <v>16</v>
      </c>
      <c r="K149" s="111">
        <v>0</v>
      </c>
    </row>
    <row r="150" spans="1:11" s="147" customFormat="1" ht="8.25" customHeight="1">
      <c r="A150" s="143"/>
      <c r="B150" s="144"/>
      <c r="C150" s="145"/>
      <c r="D150" s="146"/>
      <c r="E150" s="146"/>
      <c r="F150" s="144" t="s">
        <v>124</v>
      </c>
      <c r="G150" s="144"/>
      <c r="H150" s="144" t="s">
        <v>126</v>
      </c>
      <c r="I150" s="232"/>
      <c r="J150" s="232"/>
      <c r="K150" s="232"/>
    </row>
    <row r="151" spans="1:10" ht="17.25">
      <c r="A151" s="200" t="s">
        <v>139</v>
      </c>
      <c r="B151" s="201"/>
      <c r="C151" s="202"/>
      <c r="D151" s="203"/>
      <c r="E151" s="204"/>
      <c r="F151" s="205"/>
      <c r="G151" s="203"/>
      <c r="H151" s="203"/>
      <c r="I151" s="203"/>
      <c r="J151" s="203"/>
    </row>
    <row r="152" spans="1:10" ht="13.5" thickBot="1">
      <c r="A152" s="206"/>
      <c r="B152" s="207"/>
      <c r="C152" s="207"/>
      <c r="D152" s="204"/>
      <c r="E152" s="204"/>
      <c r="F152" s="204"/>
      <c r="G152" s="204"/>
      <c r="H152" s="204"/>
      <c r="I152" s="204"/>
      <c r="J152" s="204"/>
    </row>
    <row r="153" spans="1:10" ht="18" thickBot="1">
      <c r="A153" s="208"/>
      <c r="B153" s="209" t="s">
        <v>127</v>
      </c>
      <c r="C153" s="210">
        <f>IF(OR(I149="",K149=""),"",IF(I149&gt;K149,F149,IF(I149&lt;=K149,H149)))</f>
      </c>
      <c r="D153" s="211"/>
      <c r="E153" s="211"/>
      <c r="F153" s="211"/>
      <c r="G153" s="211"/>
      <c r="H153" s="211"/>
      <c r="I153" s="211"/>
      <c r="J153" s="212"/>
    </row>
    <row r="154" spans="1:10" ht="18" thickBot="1">
      <c r="A154" s="208"/>
      <c r="B154" s="209" t="s">
        <v>128</v>
      </c>
      <c r="C154" s="210">
        <f>IF(OR(I149="",K149=""),"",IF(I149&lt;K149,F149,IF(I149&gt;=K149,H149)))</f>
      </c>
      <c r="D154" s="211">
        <f>IF(OR(M149="",O149=""),"",IF(M149&lt;O149,G149,IF(M149&gt;=O149,I149)))</f>
      </c>
      <c r="E154" s="211"/>
      <c r="F154" s="211" t="s">
        <v>140</v>
      </c>
      <c r="G154" s="211"/>
      <c r="H154" s="211"/>
      <c r="I154" s="211"/>
      <c r="J154" s="212"/>
    </row>
    <row r="155" spans="1:10" ht="18" thickBot="1">
      <c r="A155" s="208"/>
      <c r="B155" s="209" t="s">
        <v>129</v>
      </c>
      <c r="C155" s="210">
        <f>IF(OR(I145="",K145=""),"",IF(I145&gt;K145,F145,IF(I145&lt;=K145,H145)))</f>
      </c>
      <c r="D155" s="211"/>
      <c r="E155" s="211"/>
      <c r="F155" s="211"/>
      <c r="G155" s="211"/>
      <c r="H155" s="211"/>
      <c r="I155" s="211"/>
      <c r="J155" s="212"/>
    </row>
    <row r="156" spans="1:10" ht="18" thickBot="1">
      <c r="A156" s="208"/>
      <c r="B156" s="209" t="s">
        <v>130</v>
      </c>
      <c r="C156" s="210">
        <f>IF(OR(I145="",K145=""),"",IF(I145&lt;K145,F145,IF(I145&gt;=K145,H145)))</f>
      </c>
      <c r="D156" s="211">
        <f>IF(OR(M151="",O151=""),"",IF(M151&lt;O151,G151,IF(M151&gt;=O151,I151)))</f>
      </c>
      <c r="E156" s="211"/>
      <c r="F156" s="211" t="s">
        <v>140</v>
      </c>
      <c r="G156" s="211"/>
      <c r="H156" s="211"/>
      <c r="I156" s="211"/>
      <c r="J156" s="212"/>
    </row>
    <row r="157" spans="1:10" ht="18" thickBot="1">
      <c r="A157" s="208"/>
      <c r="B157" s="209" t="s">
        <v>131</v>
      </c>
      <c r="C157" s="210">
        <f>IF(OR(I142="",K142=""),"",IF(I142&gt;K142,F142,IF(I142&lt;=K142,H142)))</f>
      </c>
      <c r="D157" s="211"/>
      <c r="E157" s="211"/>
      <c r="F157" s="211"/>
      <c r="G157" s="211"/>
      <c r="H157" s="211"/>
      <c r="I157" s="211"/>
      <c r="J157" s="212"/>
    </row>
    <row r="158" spans="1:10" ht="18" thickBot="1">
      <c r="A158" s="208"/>
      <c r="B158" s="209" t="s">
        <v>132</v>
      </c>
      <c r="C158" s="210">
        <f>IF(OR(I142="",K142=""),"",IF(I142&lt;K142,F142,IF(I142&gt;=K142,H142)))</f>
      </c>
      <c r="D158" s="211">
        <f>IF(OR(M153="",O153=""),"",IF(M153&lt;O153,F153,IF(M153&gt;=O153,H153)))</f>
      </c>
      <c r="E158" s="211"/>
      <c r="F158" s="211" t="s">
        <v>140</v>
      </c>
      <c r="G158" s="211"/>
      <c r="H158" s="211"/>
      <c r="I158" s="211"/>
      <c r="J158" s="212"/>
    </row>
    <row r="159" spans="1:10" ht="18" thickBot="1">
      <c r="A159" s="208"/>
      <c r="B159" s="209" t="s">
        <v>133</v>
      </c>
      <c r="C159" s="210">
        <f>IF(OR(I138="",K138=""),"",IF(I138&gt;K138,F138,IF(I138&lt;=K138,H138)))</f>
      </c>
      <c r="D159" s="211"/>
      <c r="E159" s="211"/>
      <c r="F159" s="211"/>
      <c r="G159" s="211"/>
      <c r="H159" s="211"/>
      <c r="I159" s="211"/>
      <c r="J159" s="212"/>
    </row>
    <row r="160" spans="1:10" ht="18" thickBot="1">
      <c r="A160" s="208"/>
      <c r="B160" s="209" t="s">
        <v>134</v>
      </c>
      <c r="C160" s="210">
        <f>IF(OR(I138="",K138=""),"",IF(I138&lt;K138,F138,IF(I138&gt;=K138,H138)))</f>
      </c>
      <c r="D160" s="211">
        <f>IF(OR(M155="",O155=""),"",IF(M155&lt;O155,F155,IF(M155&gt;=O155,H155)))</f>
      </c>
      <c r="E160" s="211"/>
      <c r="F160" s="211" t="s">
        <v>140</v>
      </c>
      <c r="G160" s="211"/>
      <c r="H160" s="211"/>
      <c r="I160" s="211"/>
      <c r="J160" s="212"/>
    </row>
    <row r="161" spans="1:10" ht="18" thickBot="1">
      <c r="A161" s="208"/>
      <c r="B161" s="209" t="s">
        <v>135</v>
      </c>
      <c r="C161" s="210">
        <f>IF(OR(I135="",K135=""),"",IF(I135&gt;K135,F135,IF(I135&lt;=K135,H135)))</f>
      </c>
      <c r="D161" s="211"/>
      <c r="E161" s="211"/>
      <c r="F161" s="211"/>
      <c r="G161" s="211"/>
      <c r="H161" s="211"/>
      <c r="I161" s="211"/>
      <c r="J161" s="212"/>
    </row>
    <row r="162" spans="2:10" ht="18" thickBot="1">
      <c r="B162" s="209" t="s">
        <v>136</v>
      </c>
      <c r="C162" s="210">
        <f>IF(OR(I135="",K135=""),"",IF(I135&lt;K135,F135,IF(I135&gt;=K135,H135)))</f>
      </c>
      <c r="D162" s="211">
        <f>IF(OR(M157="",O157=""),"",IF(M157&lt;O157,F157,IF(M157&gt;=O157,H157)))</f>
      </c>
      <c r="E162" s="211"/>
      <c r="F162" s="211" t="s">
        <v>140</v>
      </c>
      <c r="G162" s="211"/>
      <c r="H162" s="211"/>
      <c r="I162" s="211"/>
      <c r="J162" s="212"/>
    </row>
    <row r="163" spans="2:10" ht="18" thickBot="1">
      <c r="B163" s="209" t="s">
        <v>137</v>
      </c>
      <c r="C163" s="210">
        <f>IF(OR(I131="",K131=""),"",IF(I131&gt;K131,F131,IF(I131&lt;=K131,H131)))</f>
      </c>
      <c r="D163" s="211"/>
      <c r="E163" s="211"/>
      <c r="F163" s="211"/>
      <c r="G163" s="211"/>
      <c r="H163" s="211"/>
      <c r="I163" s="211"/>
      <c r="J163" s="212"/>
    </row>
    <row r="164" spans="2:10" ht="18" thickBot="1">
      <c r="B164" s="209" t="s">
        <v>138</v>
      </c>
      <c r="C164" s="210">
        <f>IF(OR(I131="",K131=""),"",IF(I131&lt;K131,F131,IF(I131&gt;=K131,H131)))</f>
      </c>
      <c r="D164" s="211">
        <f>IF(OR(M159="",O159=""),"",IF(M159&lt;O159,F159,IF(M159&gt;=O159,H159)))</f>
      </c>
      <c r="E164" s="211"/>
      <c r="F164" s="211" t="s">
        <v>140</v>
      </c>
      <c r="G164" s="211"/>
      <c r="H164" s="211"/>
      <c r="I164" s="211"/>
      <c r="J164" s="212"/>
    </row>
    <row r="165" spans="2:10" ht="18" thickBot="1">
      <c r="B165" s="209" t="s">
        <v>141</v>
      </c>
      <c r="C165" s="210">
        <f>IF(OR(I128="",K128=""),"",IF(I128&gt;K128,F128,IF(I128&lt;=K128,H128)))</f>
      </c>
      <c r="D165" s="211"/>
      <c r="E165" s="211"/>
      <c r="F165" s="211"/>
      <c r="G165" s="211"/>
      <c r="H165" s="211"/>
      <c r="I165" s="211"/>
      <c r="J165" s="212"/>
    </row>
    <row r="166" spans="2:10" ht="18" thickBot="1">
      <c r="B166" s="209" t="s">
        <v>142</v>
      </c>
      <c r="C166" s="210">
        <f>IF(OR(I128="",K128=""),"",IF(I128&lt;K128,F128,IF(I128&gt;=K128,H128)))</f>
      </c>
      <c r="D166" s="211">
        <f>IF(OR(M161="",O161=""),"",IF(M161&lt;O161,F161,IF(M161&gt;=O161,H161)))</f>
      </c>
      <c r="E166" s="211"/>
      <c r="F166" s="211" t="s">
        <v>140</v>
      </c>
      <c r="G166" s="211"/>
      <c r="H166" s="211"/>
      <c r="I166" s="211"/>
      <c r="J166" s="212"/>
    </row>
    <row r="167" spans="2:10" ht="18" thickBot="1">
      <c r="B167" s="209" t="s">
        <v>143</v>
      </c>
      <c r="C167" s="210">
        <f>IF(OR(I124="",K124=""),"",IF(I124&gt;K124,F124,IF(I124&lt;=K124,H124)))</f>
      </c>
      <c r="D167" s="211"/>
      <c r="E167" s="211"/>
      <c r="F167" s="211"/>
      <c r="G167" s="211"/>
      <c r="H167" s="211"/>
      <c r="I167" s="211"/>
      <c r="J167" s="212"/>
    </row>
    <row r="168" spans="2:10" ht="18" thickBot="1">
      <c r="B168" s="209" t="s">
        <v>144</v>
      </c>
      <c r="C168" s="210">
        <f>IF(OR(I124="",K124=""),"",IF(I124&lt;K124,F124,IF(I124&gt;=K124,H124)))</f>
      </c>
      <c r="D168" s="211">
        <f>IF(OR(M163="",O163=""),"",IF(M163&lt;O163,F163,IF(M163&gt;=O163,H163)))</f>
      </c>
      <c r="E168" s="211"/>
      <c r="F168" s="211" t="s">
        <v>140</v>
      </c>
      <c r="G168" s="211"/>
      <c r="H168" s="211"/>
      <c r="I168" s="211"/>
      <c r="J168" s="212"/>
    </row>
    <row r="169" spans="2:10" ht="18" thickBot="1">
      <c r="B169" s="209" t="s">
        <v>145</v>
      </c>
      <c r="C169" s="210">
        <f>IF(OR(I121="",K121=""),"",IF(I121&gt;K121,F121,IF(I121&lt;=K121,H121)))</f>
      </c>
      <c r="D169" s="211"/>
      <c r="E169" s="211"/>
      <c r="F169" s="211"/>
      <c r="G169" s="211"/>
      <c r="H169" s="211"/>
      <c r="I169" s="211"/>
      <c r="J169" s="212"/>
    </row>
    <row r="170" spans="2:10" ht="18" thickBot="1">
      <c r="B170" s="209" t="s">
        <v>146</v>
      </c>
      <c r="C170" s="210">
        <f>IF(OR(I121="",K121=""),"",IF(I121&lt;K121,F121,IF(I121&gt;=K121,H121)))</f>
      </c>
      <c r="D170" s="211">
        <f>IF(OR(M165="",O165=""),"",IF(M165&lt;O165,F165,IF(M165&gt;=O165,H165)))</f>
      </c>
      <c r="E170" s="211"/>
      <c r="F170" s="211" t="s">
        <v>140</v>
      </c>
      <c r="G170" s="211"/>
      <c r="H170" s="211"/>
      <c r="I170" s="211"/>
      <c r="J170" s="212"/>
    </row>
    <row r="171" spans="2:10" ht="18" thickBot="1">
      <c r="B171" s="209" t="s">
        <v>147</v>
      </c>
      <c r="C171" s="210">
        <f>IF(OR(I117="",K117=""),"",IF(I117&gt;K117,F117,IF(I117&lt;=K117,H117)))</f>
      </c>
      <c r="D171" s="211"/>
      <c r="E171" s="211"/>
      <c r="F171" s="211"/>
      <c r="G171" s="211"/>
      <c r="H171" s="211"/>
      <c r="I171" s="211"/>
      <c r="J171" s="212"/>
    </row>
    <row r="172" spans="2:10" ht="18" thickBot="1">
      <c r="B172" s="209" t="s">
        <v>148</v>
      </c>
      <c r="C172" s="210">
        <f>IF(OR(I117="",K117=""),"",IF(I117&lt;K117,F117,IF(I117&gt;=K117,H117)))</f>
      </c>
      <c r="D172" s="211">
        <f>IF(OR(M167="",O167=""),"",IF(M167&lt;O167,F167,IF(M167&gt;=O167,H167)))</f>
      </c>
      <c r="E172" s="211"/>
      <c r="F172" s="211" t="s">
        <v>140</v>
      </c>
      <c r="G172" s="211"/>
      <c r="H172" s="211"/>
      <c r="I172" s="211"/>
      <c r="J172" s="212"/>
    </row>
  </sheetData>
  <sheetProtection password="E760" sheet="1" objects="1" scenarios="1"/>
  <mergeCells count="63">
    <mergeCell ref="C56:H56"/>
    <mergeCell ref="C69:H69"/>
    <mergeCell ref="C81:H81"/>
    <mergeCell ref="A1:B1"/>
    <mergeCell ref="A10:B10"/>
    <mergeCell ref="A11:B11"/>
    <mergeCell ref="A12:B12"/>
    <mergeCell ref="A2:B2"/>
    <mergeCell ref="A3:B3"/>
    <mergeCell ref="A4:B4"/>
    <mergeCell ref="A5:B5"/>
    <mergeCell ref="A6:B6"/>
    <mergeCell ref="A9:B9"/>
    <mergeCell ref="I83:K83"/>
    <mergeCell ref="C120:H120"/>
    <mergeCell ref="A8:B8"/>
    <mergeCell ref="I112:K112"/>
    <mergeCell ref="I74:K74"/>
    <mergeCell ref="I77:K77"/>
    <mergeCell ref="I80:K80"/>
    <mergeCell ref="C109:H109"/>
    <mergeCell ref="C102:H102"/>
    <mergeCell ref="A13:B13"/>
    <mergeCell ref="I146:K146"/>
    <mergeCell ref="I150:K150"/>
    <mergeCell ref="I15:K15"/>
    <mergeCell ref="I86:K86"/>
    <mergeCell ref="I56:K56"/>
    <mergeCell ref="I58:K58"/>
    <mergeCell ref="I61:K61"/>
    <mergeCell ref="I108:K108"/>
    <mergeCell ref="I98:K98"/>
    <mergeCell ref="I101:K101"/>
    <mergeCell ref="I136:K136"/>
    <mergeCell ref="I125:K125"/>
    <mergeCell ref="I129:K129"/>
    <mergeCell ref="C96:F96"/>
    <mergeCell ref="C89:F89"/>
    <mergeCell ref="I91:K91"/>
    <mergeCell ref="I94:K94"/>
    <mergeCell ref="C103:F103"/>
    <mergeCell ref="I105:K105"/>
    <mergeCell ref="C116:H116"/>
    <mergeCell ref="C88:H88"/>
    <mergeCell ref="C95:H95"/>
    <mergeCell ref="I132:K132"/>
    <mergeCell ref="I118:K118"/>
    <mergeCell ref="I122:K122"/>
    <mergeCell ref="I64:K64"/>
    <mergeCell ref="I67:K67"/>
    <mergeCell ref="I115:K115"/>
    <mergeCell ref="C110:F110"/>
    <mergeCell ref="I71:K71"/>
    <mergeCell ref="C148:H148"/>
    <mergeCell ref="C137:H137"/>
    <mergeCell ref="I139:K139"/>
    <mergeCell ref="C141:H141"/>
    <mergeCell ref="I143:K143"/>
    <mergeCell ref="C123:H123"/>
    <mergeCell ref="C127:H127"/>
    <mergeCell ref="C130:H130"/>
    <mergeCell ref="C134:H134"/>
    <mergeCell ref="C144:H144"/>
  </mergeCells>
  <printOptions/>
  <pageMargins left="0.6299212598425197" right="0.35433070866141736" top="0.7874015748031497" bottom="0.31496062992125984" header="0.4330708661417323" footer="0.35433070866141736"/>
  <pageSetup horizontalDpi="600" verticalDpi="600" orientation="portrait" paperSize="9" r:id="rId4"/>
  <headerFooter alignWithMargins="0">
    <oddHeader>&amp;L&amp;"Arial,Fett Kursiv"&amp;15Kick'n Sports Group &amp;C&amp;"Arial,Fett"&amp;14Turnier</oddHeader>
    <oddFooter>&amp;R&amp;8Seite &amp;P von &amp;N</oddFooter>
  </headerFooter>
  <rowBreaks count="2" manualBreakCount="2">
    <brk id="55" max="255" man="1"/>
    <brk id="126" max="255" man="1"/>
  </rowBreaks>
  <drawing r:id="rId3"/>
  <legacyDrawing r:id="rId2"/>
</worksheet>
</file>

<file path=xl/worksheets/sheet5.xml><?xml version="1.0" encoding="utf-8"?>
<worksheet xmlns="http://schemas.openxmlformats.org/spreadsheetml/2006/main" xmlns:r="http://schemas.openxmlformats.org/officeDocument/2006/relationships">
  <sheetPr codeName="Tabelle2"/>
  <dimension ref="A1:G16"/>
  <sheetViews>
    <sheetView zoomScale="176" zoomScaleNormal="176" zoomScalePageLayoutView="0" workbookViewId="0" topLeftCell="A7">
      <selection activeCell="F4" sqref="F4"/>
    </sheetView>
  </sheetViews>
  <sheetFormatPr defaultColWidth="11.421875" defaultRowHeight="12.75"/>
  <cols>
    <col min="1" max="1" width="26.8515625" style="2" customWidth="1"/>
    <col min="2" max="2" width="24.7109375" style="5" customWidth="1"/>
    <col min="3" max="3" width="8.7109375" style="4" customWidth="1"/>
    <col min="4" max="4" width="10.28125" style="4" customWidth="1"/>
    <col min="5" max="5" width="10.421875" style="4" customWidth="1"/>
    <col min="6" max="6" width="15.28125" style="4" customWidth="1"/>
    <col min="7" max="7" width="19.421875" style="4" customWidth="1"/>
    <col min="8" max="16384" width="11.421875" style="4" customWidth="1"/>
  </cols>
  <sheetData>
    <row r="1" spans="1:5" s="1" customFormat="1" ht="33" customHeight="1">
      <c r="A1" s="8" t="s">
        <v>0</v>
      </c>
      <c r="B1" s="8" t="s">
        <v>3</v>
      </c>
      <c r="C1" s="250" t="s">
        <v>28</v>
      </c>
      <c r="D1" s="251"/>
      <c r="E1" s="251"/>
    </row>
    <row r="2" spans="1:4" ht="18" customHeight="1">
      <c r="A2" s="32" t="s">
        <v>150</v>
      </c>
      <c r="B2" s="33" t="s">
        <v>154</v>
      </c>
      <c r="C2" s="4" t="s">
        <v>29</v>
      </c>
      <c r="D2" s="5" t="s">
        <v>30</v>
      </c>
    </row>
    <row r="3" spans="1:4" ht="18" customHeight="1">
      <c r="A3" s="32" t="s">
        <v>151</v>
      </c>
      <c r="B3" s="33" t="s">
        <v>155</v>
      </c>
      <c r="C3" s="103" t="s">
        <v>4</v>
      </c>
      <c r="D3" s="106">
        <v>0.008333333333333333</v>
      </c>
    </row>
    <row r="4" spans="1:3" ht="18" customHeight="1">
      <c r="A4" s="32" t="s">
        <v>169</v>
      </c>
      <c r="B4" s="33" t="s">
        <v>156</v>
      </c>
      <c r="C4" s="4" t="s">
        <v>47</v>
      </c>
    </row>
    <row r="5" spans="1:5" ht="18" customHeight="1">
      <c r="A5" s="32" t="s">
        <v>152</v>
      </c>
      <c r="B5" s="33" t="s">
        <v>157</v>
      </c>
      <c r="C5" s="103" t="s">
        <v>5</v>
      </c>
      <c r="D5" s="105">
        <v>0.001388888888888889</v>
      </c>
      <c r="E5" s="103" t="s">
        <v>31</v>
      </c>
    </row>
    <row r="6" spans="1:4" ht="14.25" customHeight="1">
      <c r="A6" s="32" t="s">
        <v>153</v>
      </c>
      <c r="B6" s="33" t="s">
        <v>158</v>
      </c>
      <c r="C6" s="7"/>
      <c r="D6" s="6"/>
    </row>
    <row r="7" spans="3:5" ht="14.25" customHeight="1">
      <c r="C7" s="103" t="s">
        <v>5</v>
      </c>
      <c r="D7" s="104">
        <v>0.003472222222222222</v>
      </c>
      <c r="E7" s="102" t="s">
        <v>59</v>
      </c>
    </row>
    <row r="8" spans="1:3" ht="33" customHeight="1">
      <c r="A8" s="8" t="s">
        <v>6</v>
      </c>
      <c r="B8" s="8" t="s">
        <v>7</v>
      </c>
      <c r="C8" s="88"/>
    </row>
    <row r="9" spans="1:5" ht="18" customHeight="1">
      <c r="A9" s="34" t="s">
        <v>159</v>
      </c>
      <c r="B9" s="35" t="s">
        <v>168</v>
      </c>
      <c r="C9" s="103" t="s">
        <v>5</v>
      </c>
      <c r="D9" s="101">
        <v>0.003472222222222222</v>
      </c>
      <c r="E9" s="102" t="s">
        <v>55</v>
      </c>
    </row>
    <row r="10" spans="1:7" ht="18" customHeight="1">
      <c r="A10" s="34" t="s">
        <v>160</v>
      </c>
      <c r="B10" s="35" t="s">
        <v>164</v>
      </c>
      <c r="C10" s="253" t="s">
        <v>63</v>
      </c>
      <c r="D10" s="254"/>
      <c r="E10" s="254"/>
      <c r="F10" s="254"/>
      <c r="G10" s="254"/>
    </row>
    <row r="11" spans="1:7" ht="18" customHeight="1">
      <c r="A11" s="34" t="s">
        <v>161</v>
      </c>
      <c r="B11" s="35" t="s">
        <v>165</v>
      </c>
      <c r="C11" s="253"/>
      <c r="D11" s="254"/>
      <c r="E11" s="254"/>
      <c r="F11" s="254"/>
      <c r="G11" s="254"/>
    </row>
    <row r="12" spans="1:3" ht="18" customHeight="1">
      <c r="A12" s="34" t="s">
        <v>162</v>
      </c>
      <c r="B12" s="35" t="s">
        <v>166</v>
      </c>
      <c r="C12" s="4" t="s">
        <v>61</v>
      </c>
    </row>
    <row r="13" spans="1:4" ht="18" customHeight="1">
      <c r="A13" s="34" t="s">
        <v>163</v>
      </c>
      <c r="B13" s="35" t="s">
        <v>167</v>
      </c>
      <c r="C13" s="2" t="s">
        <v>60</v>
      </c>
      <c r="D13" s="36">
        <v>0.5833333333333334</v>
      </c>
    </row>
    <row r="14" spans="3:6" ht="13.5" thickBot="1">
      <c r="C14" s="87" t="s">
        <v>62</v>
      </c>
      <c r="E14" s="252"/>
      <c r="F14" s="252"/>
    </row>
    <row r="15" spans="4:6" ht="13.5" thickBot="1">
      <c r="D15" s="154">
        <v>0.7083333333333334</v>
      </c>
      <c r="E15" s="116"/>
      <c r="F15" s="100"/>
    </row>
    <row r="16" spans="3:5" ht="12.75">
      <c r="C16" s="87"/>
      <c r="E16" s="100"/>
    </row>
    <row r="17" ht="12.75"/>
    <row r="18" ht="13.5" customHeight="1"/>
    <row r="19" ht="13.5" customHeight="1"/>
  </sheetData>
  <sheetProtection password="E760" sheet="1" objects="1" scenarios="1"/>
  <mergeCells count="3">
    <mergeCell ref="C1:E1"/>
    <mergeCell ref="E14:F14"/>
    <mergeCell ref="C10:G1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6.xml><?xml version="1.0" encoding="utf-8"?>
<worksheet xmlns="http://schemas.openxmlformats.org/spreadsheetml/2006/main" xmlns:r="http://schemas.openxmlformats.org/officeDocument/2006/relationships">
  <sheetPr codeName="Tabelle4"/>
  <dimension ref="A1:Z42"/>
  <sheetViews>
    <sheetView zoomScale="70" zoomScaleNormal="70" zoomScalePageLayoutView="0" workbookViewId="0" topLeftCell="B2">
      <selection activeCell="M27" sqref="M27"/>
    </sheetView>
  </sheetViews>
  <sheetFormatPr defaultColWidth="9.7109375" defaultRowHeight="12.75"/>
  <cols>
    <col min="1" max="1" width="9.7109375" style="9" hidden="1" customWidth="1"/>
    <col min="2" max="2" width="18.00390625" style="10" customWidth="1"/>
    <col min="3" max="3" width="9.7109375" style="10" customWidth="1"/>
    <col min="4" max="4" width="20.7109375" style="10" customWidth="1"/>
    <col min="5" max="5" width="9.7109375" style="10" customWidth="1"/>
    <col min="6" max="6" width="4.421875" style="10" customWidth="1"/>
    <col min="7" max="10" width="9.7109375" style="10" customWidth="1"/>
    <col min="11" max="11" width="25.7109375" style="11" customWidth="1"/>
    <col min="12" max="14" width="9.7109375" style="11" customWidth="1"/>
    <col min="15" max="15" width="1.57421875" style="11" customWidth="1"/>
    <col min="16" max="17" width="9.7109375" style="11" customWidth="1"/>
    <col min="18" max="18" width="9.7109375" style="10" customWidth="1"/>
    <col min="19" max="24" width="9.7109375" style="11" customWidth="1"/>
    <col min="25" max="16384" width="9.7109375" style="13" customWidth="1"/>
  </cols>
  <sheetData>
    <row r="1" spans="23:24" ht="47.25" customHeight="1" hidden="1">
      <c r="W1" s="12"/>
      <c r="X1" s="12"/>
    </row>
    <row r="2" spans="1:26" ht="43.5" customHeight="1">
      <c r="A2" s="14" t="s">
        <v>32</v>
      </c>
      <c r="B2" s="15" t="s">
        <v>33</v>
      </c>
      <c r="C2" s="15"/>
      <c r="D2" s="15" t="s">
        <v>33</v>
      </c>
      <c r="E2" s="255" t="s">
        <v>13</v>
      </c>
      <c r="F2" s="255"/>
      <c r="G2" s="255"/>
      <c r="H2" s="58" t="s">
        <v>34</v>
      </c>
      <c r="I2" s="58" t="s">
        <v>35</v>
      </c>
      <c r="J2" s="16"/>
      <c r="K2" s="17" t="s">
        <v>0</v>
      </c>
      <c r="L2" s="17" t="s">
        <v>36</v>
      </c>
      <c r="M2" s="17" t="s">
        <v>1</v>
      </c>
      <c r="N2" s="256" t="s">
        <v>2</v>
      </c>
      <c r="O2" s="256"/>
      <c r="P2" s="256"/>
      <c r="Q2" s="17" t="s">
        <v>37</v>
      </c>
      <c r="R2" s="16"/>
      <c r="S2" s="11" t="s">
        <v>38</v>
      </c>
      <c r="T2" s="11" t="s">
        <v>39</v>
      </c>
      <c r="U2" s="11" t="s">
        <v>40</v>
      </c>
      <c r="V2" s="11" t="s">
        <v>41</v>
      </c>
      <c r="W2" s="12" t="s">
        <v>42</v>
      </c>
      <c r="X2" s="12" t="s">
        <v>43</v>
      </c>
      <c r="Y2" s="12" t="s">
        <v>49</v>
      </c>
      <c r="Z2" s="12" t="s">
        <v>50</v>
      </c>
    </row>
    <row r="3" spans="1:26" ht="12.75">
      <c r="A3" s="18">
        <f>Spielplan!B16</f>
        <v>1</v>
      </c>
      <c r="B3" s="18" t="str">
        <f>Spielplan!F16</f>
        <v>JSG SC Itzum / SV Newroz</v>
      </c>
      <c r="C3" s="19" t="s">
        <v>15</v>
      </c>
      <c r="D3" s="20" t="str">
        <f>Spielplan!H16</f>
        <v>Eintracht Hannover F3</v>
      </c>
      <c r="E3" s="15">
        <f>IF(Spielplan!I16="","",Spielplan!I16)</f>
        <v>2</v>
      </c>
      <c r="F3" s="15" t="s">
        <v>16</v>
      </c>
      <c r="G3" s="15">
        <f>IF(Spielplan!K16="","",Spielplan!K16)</f>
        <v>0</v>
      </c>
      <c r="H3" s="59">
        <f aca="true" t="shared" si="0" ref="H3:H42">IF(OR(E3="",G3=""),"",IF(E3&gt;G3,3,IF(E3=G3,1,0)))</f>
        <v>3</v>
      </c>
      <c r="I3" s="59">
        <f aca="true" t="shared" si="1" ref="I3:I42">IF(OR(E3="",G3=""),"",IF(G3&gt;E3,3,IF(E3=G3,1,0)))</f>
        <v>0</v>
      </c>
      <c r="K3" s="57" t="str">
        <f>Vorgaben!A2</f>
        <v>JSG SC Itzum / SV Newroz</v>
      </c>
      <c r="L3" s="19">
        <f>SUM(S3:V3)</f>
        <v>4</v>
      </c>
      <c r="M3" s="19">
        <f>SUM(H3,H12,I27,I36)</f>
        <v>9</v>
      </c>
      <c r="N3" s="15">
        <f>SUM(E3,E12,G27,G36)</f>
        <v>8</v>
      </c>
      <c r="O3" s="15" t="s">
        <v>16</v>
      </c>
      <c r="P3" s="15">
        <f>SUM(G3,G12,E27,E36)</f>
        <v>2</v>
      </c>
      <c r="Q3" s="15">
        <f>N3-P3</f>
        <v>6</v>
      </c>
      <c r="R3" s="21"/>
      <c r="S3" s="11">
        <f>IF(OR(E3="",G3=""),0,1)</f>
        <v>1</v>
      </c>
      <c r="T3" s="11">
        <f>IF(OR(E12="",G12=""),0,1)</f>
        <v>1</v>
      </c>
      <c r="U3" s="11">
        <f>IF(OR(E23="",G27=""),0,1)</f>
        <v>1</v>
      </c>
      <c r="V3" s="11">
        <f>IF(OR(E36="",G36=""),0,1)</f>
        <v>1</v>
      </c>
      <c r="W3" s="11">
        <f>SUM(L3:L7)/2</f>
        <v>10</v>
      </c>
      <c r="X3" s="11">
        <f>SUM(L10:L14)/2</f>
        <v>10</v>
      </c>
      <c r="Y3" s="11">
        <f>SUM(L17:L22)/2</f>
        <v>10</v>
      </c>
      <c r="Z3" s="11">
        <f>SUM(L25:L29)/2</f>
        <v>10</v>
      </c>
    </row>
    <row r="4" spans="1:22" ht="12.75">
      <c r="A4" s="18">
        <f>Spielplan!B17</f>
        <v>2</v>
      </c>
      <c r="B4" s="18" t="str">
        <f>Spielplan!F17</f>
        <v>TUS Wettbergen</v>
      </c>
      <c r="C4" s="19" t="s">
        <v>15</v>
      </c>
      <c r="D4" s="20" t="str">
        <f>Spielplan!H17</f>
        <v>VFL Nordstemmen</v>
      </c>
      <c r="E4" s="15">
        <f>IF(Spielplan!I17="","",Spielplan!I17)</f>
        <v>0</v>
      </c>
      <c r="F4" s="15" t="s">
        <v>16</v>
      </c>
      <c r="G4" s="15">
        <f>IF(Spielplan!K17="","",Spielplan!K17)</f>
        <v>0</v>
      </c>
      <c r="H4" s="59">
        <f t="shared" si="0"/>
        <v>1</v>
      </c>
      <c r="I4" s="59">
        <f t="shared" si="1"/>
        <v>1</v>
      </c>
      <c r="K4" s="57" t="str">
        <f>Vorgaben!A3</f>
        <v>Eintracht Hannover F3</v>
      </c>
      <c r="L4" s="19">
        <f>SUM(S4:V4)</f>
        <v>4</v>
      </c>
      <c r="M4" s="19">
        <f>SUM(I3,H11,I20,H28)</f>
        <v>4</v>
      </c>
      <c r="N4" s="15">
        <f>SUM(G3,E11,G20,E28)</f>
        <v>2</v>
      </c>
      <c r="O4" s="15" t="s">
        <v>16</v>
      </c>
      <c r="P4" s="15">
        <f>SUM(G11,E20,G28,E3)</f>
        <v>6</v>
      </c>
      <c r="Q4" s="15">
        <f>N4-P4</f>
        <v>-4</v>
      </c>
      <c r="R4" s="21"/>
      <c r="S4" s="11">
        <f>IF(OR(E3="",G3=""),0,1)</f>
        <v>1</v>
      </c>
      <c r="T4" s="11">
        <f>IF(OR(E11="",G11=""),0,1)</f>
        <v>1</v>
      </c>
      <c r="U4" s="11">
        <f>IF(OR(E20="",G20=""),0,1)</f>
        <v>1</v>
      </c>
      <c r="V4" s="11">
        <f>IF(OR(E28="",G28=""),0,1)</f>
        <v>1</v>
      </c>
    </row>
    <row r="5" spans="1:22" ht="12.75">
      <c r="A5" s="18">
        <f>Spielplan!B18</f>
        <v>3</v>
      </c>
      <c r="B5" s="18" t="str">
        <f>Spielplan!F18</f>
        <v>VFB Fallersleben</v>
      </c>
      <c r="C5" s="19" t="s">
        <v>15</v>
      </c>
      <c r="D5" s="20" t="str">
        <f>Spielplan!H18</f>
        <v>TUS GW Himmelsthür</v>
      </c>
      <c r="E5" s="15">
        <f>IF(Spielplan!I18="","",Spielplan!I18)</f>
        <v>1</v>
      </c>
      <c r="F5" s="15" t="s">
        <v>16</v>
      </c>
      <c r="G5" s="15">
        <f>IF(Spielplan!K18="","",Spielplan!K18)</f>
        <v>1</v>
      </c>
      <c r="H5" s="59">
        <f t="shared" si="0"/>
        <v>1</v>
      </c>
      <c r="I5" s="59">
        <f t="shared" si="1"/>
        <v>1</v>
      </c>
      <c r="K5" s="57" t="str">
        <f>Vorgaben!A4</f>
        <v>TUS Wettbergen</v>
      </c>
      <c r="L5" s="19">
        <f>SUM(S5:V5)</f>
        <v>4</v>
      </c>
      <c r="M5" s="19">
        <f>SUM(H4,I12,H20,I35)</f>
        <v>10</v>
      </c>
      <c r="N5" s="15">
        <f>SUM(E4,G12,E20,G35)</f>
        <v>9</v>
      </c>
      <c r="O5" s="15" t="s">
        <v>16</v>
      </c>
      <c r="P5" s="15">
        <f>SUM(G4,E12,G20,E35)</f>
        <v>2</v>
      </c>
      <c r="Q5" s="15">
        <f>N5-P5</f>
        <v>7</v>
      </c>
      <c r="R5" s="21"/>
      <c r="S5" s="11">
        <f>IF(OR(E4="",G4=""),0,1)</f>
        <v>1</v>
      </c>
      <c r="T5" s="11">
        <f>IF(OR(E12="",G12=""),0,1)</f>
        <v>1</v>
      </c>
      <c r="U5" s="11">
        <f>IF(OR(E20="",G20=""),0,1)</f>
        <v>1</v>
      </c>
      <c r="V5" s="11">
        <f>IF(OR(E35="",G35=""),0,1)</f>
        <v>1</v>
      </c>
    </row>
    <row r="6" spans="1:22" ht="12.75">
      <c r="A6" s="18">
        <f>Spielplan!B19</f>
        <v>4</v>
      </c>
      <c r="B6" s="18" t="str">
        <f>Spielplan!F19</f>
        <v>JSG ISA</v>
      </c>
      <c r="C6" s="19" t="s">
        <v>15</v>
      </c>
      <c r="D6" s="20" t="str">
        <f>Spielplan!H19</f>
        <v>Deutsche Eiche Hotteln</v>
      </c>
      <c r="E6" s="15">
        <f>IF(Spielplan!I19="","",Spielplan!I19)</f>
        <v>2</v>
      </c>
      <c r="F6" s="15" t="s">
        <v>16</v>
      </c>
      <c r="G6" s="15">
        <f>IF(Spielplan!K19="","",Spielplan!K19)</f>
        <v>0</v>
      </c>
      <c r="H6" s="59">
        <f t="shared" si="0"/>
        <v>3</v>
      </c>
      <c r="I6" s="59">
        <f t="shared" si="1"/>
        <v>0</v>
      </c>
      <c r="K6" s="57" t="str">
        <f>Vorgaben!A5</f>
        <v>VFL Nordstemmen</v>
      </c>
      <c r="L6" s="19">
        <f>SUM(S6:V6)</f>
        <v>4</v>
      </c>
      <c r="M6" s="19">
        <f>SUM(I4,H19,I28,H36)</f>
        <v>5</v>
      </c>
      <c r="N6" s="15">
        <f>SUM(G4,E19,G28,E36)</f>
        <v>2</v>
      </c>
      <c r="O6" s="15" t="s">
        <v>16</v>
      </c>
      <c r="P6" s="15">
        <f>SUM(E4,G19,E28,G36)</f>
        <v>2</v>
      </c>
      <c r="Q6" s="15">
        <f>N6-P6</f>
        <v>0</v>
      </c>
      <c r="R6" s="21"/>
      <c r="S6" s="11">
        <f>IF(OR(E4="",G4=""),0,1)</f>
        <v>1</v>
      </c>
      <c r="T6" s="11">
        <f>IF(OR(E19="",G19=""),0,1)</f>
        <v>1</v>
      </c>
      <c r="U6" s="11">
        <f>IF(OR(E28="",G28=""),0,1)</f>
        <v>1</v>
      </c>
      <c r="V6" s="11">
        <f>IF(OR(E36="",G36=""),0,1)</f>
        <v>1</v>
      </c>
    </row>
    <row r="7" spans="1:22" ht="12.75">
      <c r="A7" s="18">
        <f>Spielplan!B20</f>
        <v>5</v>
      </c>
      <c r="B7" s="18" t="str">
        <f>Spielplan!F20</f>
        <v>Eintracht Hannover F1</v>
      </c>
      <c r="C7" s="19" t="s">
        <v>15</v>
      </c>
      <c r="D7" s="20" t="str">
        <f>Spielplan!H20</f>
        <v>JSV 02 Giesen</v>
      </c>
      <c r="E7" s="15">
        <f>IF(Spielplan!I20="","",Spielplan!I20)</f>
        <v>3</v>
      </c>
      <c r="F7" s="15" t="s">
        <v>16</v>
      </c>
      <c r="G7" s="15">
        <f>IF(Spielplan!K20="","",Spielplan!K20)</f>
        <v>1</v>
      </c>
      <c r="H7" s="59">
        <f t="shared" si="0"/>
        <v>3</v>
      </c>
      <c r="I7" s="59">
        <f t="shared" si="1"/>
        <v>0</v>
      </c>
      <c r="K7" s="57" t="str">
        <f>Vorgaben!A6</f>
        <v>TSV Gronau</v>
      </c>
      <c r="L7" s="19">
        <f>SUM(S7:V7)</f>
        <v>4</v>
      </c>
      <c r="M7" s="19">
        <f>SUM(I11,I19,H27,H35)</f>
        <v>0</v>
      </c>
      <c r="N7" s="15">
        <f>SUM(G11,G19,E27,E35)</f>
        <v>1</v>
      </c>
      <c r="O7" s="15" t="s">
        <v>16</v>
      </c>
      <c r="P7" s="15">
        <f>SUM(E11,E19,G27,G35)</f>
        <v>10</v>
      </c>
      <c r="Q7" s="15">
        <f>N7-P7</f>
        <v>-9</v>
      </c>
      <c r="R7" s="21"/>
      <c r="S7" s="11">
        <f>IF(OR(E11="",G11=""),0,1)</f>
        <v>1</v>
      </c>
      <c r="T7" s="11">
        <f>IF(OR(E19="",G19=""),0,1)</f>
        <v>1</v>
      </c>
      <c r="U7" s="11">
        <f>IF(OR(E27="",G27=""),0,1)</f>
        <v>1</v>
      </c>
      <c r="V7" s="11">
        <f>IF(OR(E35="",G35=""),0,1)</f>
        <v>1</v>
      </c>
    </row>
    <row r="8" spans="1:24" ht="12.75">
      <c r="A8" s="18">
        <f>Spielplan!B21</f>
        <v>6</v>
      </c>
      <c r="B8" s="18" t="str">
        <f>Spielplan!F21</f>
        <v>SV Algermissen</v>
      </c>
      <c r="C8" s="19" t="s">
        <v>15</v>
      </c>
      <c r="D8" s="20" t="str">
        <f>Spielplan!H21</f>
        <v>JFC AEB Hildesheim</v>
      </c>
      <c r="E8" s="15">
        <f>IF(Spielplan!I21="","",Spielplan!I21)</f>
        <v>0</v>
      </c>
      <c r="F8" s="15" t="s">
        <v>16</v>
      </c>
      <c r="G8" s="15">
        <f>IF(Spielplan!K21="","",Spielplan!K21)</f>
        <v>0</v>
      </c>
      <c r="H8" s="59">
        <f t="shared" si="0"/>
        <v>1</v>
      </c>
      <c r="I8" s="59">
        <f t="shared" si="1"/>
        <v>1</v>
      </c>
      <c r="K8" s="255" t="s">
        <v>6</v>
      </c>
      <c r="L8" s="255" t="s">
        <v>36</v>
      </c>
      <c r="M8" s="255" t="s">
        <v>1</v>
      </c>
      <c r="N8" s="255" t="s">
        <v>2</v>
      </c>
      <c r="O8" s="255"/>
      <c r="P8" s="255"/>
      <c r="Q8" s="255" t="s">
        <v>37</v>
      </c>
      <c r="W8" s="22"/>
      <c r="X8" s="22"/>
    </row>
    <row r="9" spans="1:24" ht="12.75">
      <c r="A9" s="18">
        <f>Spielplan!B22</f>
        <v>7</v>
      </c>
      <c r="B9" s="18" t="str">
        <f>Spielplan!F22</f>
        <v>BW Neuhof</v>
      </c>
      <c r="C9" s="19" t="s">
        <v>15</v>
      </c>
      <c r="D9" s="20" t="str">
        <f>Spielplan!H22</f>
        <v>JSG Langelsheim</v>
      </c>
      <c r="E9" s="15">
        <f>IF(Spielplan!I22="","",Spielplan!I22)</f>
        <v>5</v>
      </c>
      <c r="F9" s="15" t="s">
        <v>16</v>
      </c>
      <c r="G9" s="15">
        <f>IF(Spielplan!K22="","",Spielplan!K22)</f>
        <v>0</v>
      </c>
      <c r="H9" s="59">
        <f t="shared" si="0"/>
        <v>3</v>
      </c>
      <c r="I9" s="59">
        <f t="shared" si="1"/>
        <v>0</v>
      </c>
      <c r="K9" s="255"/>
      <c r="L9" s="255"/>
      <c r="M9" s="255"/>
      <c r="N9" s="255"/>
      <c r="O9" s="255"/>
      <c r="P9" s="255"/>
      <c r="Q9" s="255"/>
      <c r="W9" s="22"/>
      <c r="X9" s="22"/>
    </row>
    <row r="10" spans="1:24" ht="12.75">
      <c r="A10" s="18">
        <f>Spielplan!B23</f>
        <v>8</v>
      </c>
      <c r="B10" s="18" t="str">
        <f>Spielplan!F23</f>
        <v>VfR Germanis Ochtersum</v>
      </c>
      <c r="C10" s="19" t="s">
        <v>15</v>
      </c>
      <c r="D10" s="20" t="str">
        <f>Spielplan!H23</f>
        <v>SSV Elze</v>
      </c>
      <c r="E10" s="15">
        <f>IF(Spielplan!I23="","",Spielplan!I23)</f>
        <v>3</v>
      </c>
      <c r="F10" s="15" t="s">
        <v>16</v>
      </c>
      <c r="G10" s="15">
        <f>IF(Spielplan!K23="","",Spielplan!K23)</f>
        <v>3</v>
      </c>
      <c r="H10" s="59">
        <f t="shared" si="0"/>
        <v>1</v>
      </c>
      <c r="I10" s="59">
        <f t="shared" si="1"/>
        <v>1</v>
      </c>
      <c r="K10" s="57" t="str">
        <f>Vorgaben!A9</f>
        <v>VFB Fallersleben</v>
      </c>
      <c r="L10" s="19">
        <f>SUM(S10:V10)</f>
        <v>4</v>
      </c>
      <c r="M10" s="19">
        <f>SUM(H5,H14,I29,I38)</f>
        <v>10</v>
      </c>
      <c r="N10" s="15">
        <f>SUM(E5,E14,G29,G38)</f>
        <v>12</v>
      </c>
      <c r="O10" s="15" t="s">
        <v>16</v>
      </c>
      <c r="P10" s="15">
        <f>SUM(G5,G14,E29,E38)</f>
        <v>3</v>
      </c>
      <c r="Q10" s="15">
        <f>N10-P10</f>
        <v>9</v>
      </c>
      <c r="R10" s="23"/>
      <c r="S10" s="11">
        <f>IF(OR(E5="",G5=""),0,1)</f>
        <v>1</v>
      </c>
      <c r="T10" s="11">
        <f>IF(OR(E14="",G14=""),0,1)</f>
        <v>1</v>
      </c>
      <c r="U10" s="11">
        <f>IF(OR(E29="",G29=""),0,1)</f>
        <v>1</v>
      </c>
      <c r="V10" s="11">
        <f>IF(OR(E38="",G38=""),0,1)</f>
        <v>1</v>
      </c>
      <c r="W10" s="24"/>
      <c r="X10" s="24"/>
    </row>
    <row r="11" spans="1:24" ht="12.75">
      <c r="A11" s="18">
        <f>Spielplan!B24</f>
        <v>9</v>
      </c>
      <c r="B11" s="18" t="str">
        <f>Spielplan!F24</f>
        <v>Eintracht Hannover F3</v>
      </c>
      <c r="C11" s="19" t="s">
        <v>15</v>
      </c>
      <c r="D11" s="20" t="str">
        <f>Spielplan!H24</f>
        <v>TSV Gronau</v>
      </c>
      <c r="E11" s="15">
        <f>IF(Spielplan!I24="","",Spielplan!I24)</f>
        <v>2</v>
      </c>
      <c r="F11" s="15" t="s">
        <v>16</v>
      </c>
      <c r="G11" s="15">
        <f>IF(Spielplan!K24="","",Spielplan!K24)</f>
        <v>0</v>
      </c>
      <c r="H11" s="59">
        <f t="shared" si="0"/>
        <v>3</v>
      </c>
      <c r="I11" s="59">
        <f t="shared" si="1"/>
        <v>0</v>
      </c>
      <c r="J11" s="25"/>
      <c r="K11" s="57" t="str">
        <f>Vorgaben!A10</f>
        <v>TUS GW Himmelsthür</v>
      </c>
      <c r="L11" s="19">
        <f>SUM(S11:V11)</f>
        <v>4</v>
      </c>
      <c r="M11" s="19">
        <f>SUM(I5,H13,I22,H30)</f>
        <v>8</v>
      </c>
      <c r="N11" s="15">
        <f>SUM(G5,E13,G22,E30)</f>
        <v>8</v>
      </c>
      <c r="O11" s="15" t="s">
        <v>16</v>
      </c>
      <c r="P11" s="15">
        <f>SUM(E5,G13,E22,G30)</f>
        <v>2</v>
      </c>
      <c r="Q11" s="15">
        <f>N11-P11</f>
        <v>6</v>
      </c>
      <c r="R11" s="25"/>
      <c r="S11" s="11">
        <f>IF(OR(E5="",G5=""),0,1)</f>
        <v>1</v>
      </c>
      <c r="T11" s="11">
        <f>IF(OR(E13="",G13=""),0,1)</f>
        <v>1</v>
      </c>
      <c r="U11" s="11">
        <f>IF(OR(E22="",G22=""),0,1)</f>
        <v>1</v>
      </c>
      <c r="V11" s="11">
        <f>IF(OR(E30="",G30=""),0,1)</f>
        <v>1</v>
      </c>
      <c r="W11" s="25"/>
      <c r="X11" s="25"/>
    </row>
    <row r="12" spans="1:22" ht="12.75">
      <c r="A12" s="18">
        <f>Spielplan!B25</f>
        <v>10</v>
      </c>
      <c r="B12" s="18" t="str">
        <f>Spielplan!F25</f>
        <v>JSG SC Itzum / SV Newroz</v>
      </c>
      <c r="C12" s="19" t="s">
        <v>15</v>
      </c>
      <c r="D12" s="20" t="str">
        <f>Spielplan!H25</f>
        <v>TUS Wettbergen</v>
      </c>
      <c r="E12" s="15">
        <f>IF(Spielplan!I25="","",Spielplan!I25)</f>
        <v>1</v>
      </c>
      <c r="F12" s="15" t="s">
        <v>16</v>
      </c>
      <c r="G12" s="15">
        <f>IF(Spielplan!K25="","",Spielplan!K25)</f>
        <v>2</v>
      </c>
      <c r="H12" s="59">
        <f t="shared" si="0"/>
        <v>0</v>
      </c>
      <c r="I12" s="59">
        <f t="shared" si="1"/>
        <v>3</v>
      </c>
      <c r="K12" s="57" t="str">
        <f>Vorgaben!A11</f>
        <v>JSG ISA</v>
      </c>
      <c r="L12" s="19">
        <f>SUM(S12:V12)</f>
        <v>4</v>
      </c>
      <c r="M12" s="19">
        <f>SUM(H6,I14,H22,I37)</f>
        <v>6</v>
      </c>
      <c r="N12" s="15">
        <f>SUM(E6,G14,E22,G37)</f>
        <v>7</v>
      </c>
      <c r="O12" s="15" t="s">
        <v>16</v>
      </c>
      <c r="P12" s="15">
        <f>SUM(G6,E14,G22,E37)</f>
        <v>4</v>
      </c>
      <c r="Q12" s="15">
        <f>N12-P12</f>
        <v>3</v>
      </c>
      <c r="S12" s="11">
        <f>IF(OR(E6="",G6=""),0,1)</f>
        <v>1</v>
      </c>
      <c r="T12" s="11">
        <f>IF(OR(E14="",G14=""),0,1)</f>
        <v>1</v>
      </c>
      <c r="U12" s="11">
        <f>IF(OR(E22="",G22=""),0,1)</f>
        <v>1</v>
      </c>
      <c r="V12" s="11">
        <f>IF(OR(E37="",G37=""),0,1)</f>
        <v>1</v>
      </c>
    </row>
    <row r="13" spans="1:22" ht="12.75">
      <c r="A13" s="18">
        <f>Spielplan!B26</f>
        <v>11</v>
      </c>
      <c r="B13" s="18" t="str">
        <f>Spielplan!F26</f>
        <v>TUS GW Himmelsthür</v>
      </c>
      <c r="C13" s="19" t="s">
        <v>15</v>
      </c>
      <c r="D13" s="20" t="str">
        <f>Spielplan!H26</f>
        <v>SV Türk Gücü</v>
      </c>
      <c r="E13" s="15">
        <f>IF(Spielplan!I26="","",Spielplan!I26)</f>
        <v>5</v>
      </c>
      <c r="F13" s="15" t="s">
        <v>16</v>
      </c>
      <c r="G13" s="15">
        <f>IF(Spielplan!K26="","",Spielplan!K26)</f>
        <v>0</v>
      </c>
      <c r="H13" s="59">
        <f t="shared" si="0"/>
        <v>3</v>
      </c>
      <c r="I13" s="59">
        <f t="shared" si="1"/>
        <v>0</v>
      </c>
      <c r="K13" s="57" t="str">
        <f>Vorgaben!A12</f>
        <v>Deutsche Eiche Hotteln</v>
      </c>
      <c r="L13" s="19">
        <f>SUM(S13:V13)</f>
        <v>4</v>
      </c>
      <c r="M13" s="19">
        <f>SUM(I6,H21,I30,H38)</f>
        <v>4</v>
      </c>
      <c r="N13" s="15">
        <f>SUM(G6,E21,G30,E38)</f>
        <v>4</v>
      </c>
      <c r="O13" s="15" t="s">
        <v>16</v>
      </c>
      <c r="P13" s="15">
        <f>SUM(E6,G21,E30,G38)</f>
        <v>5</v>
      </c>
      <c r="Q13" s="15">
        <f>N13-P13</f>
        <v>-1</v>
      </c>
      <c r="S13" s="11">
        <f>IF(OR(E6="",G6=""),0,1)</f>
        <v>1</v>
      </c>
      <c r="T13" s="11">
        <f>IF(OR(E21="",G21=""),0,1)</f>
        <v>1</v>
      </c>
      <c r="U13" s="11">
        <f>IF(OR(E30="",G30=""),0,1)</f>
        <v>1</v>
      </c>
      <c r="V13" s="11">
        <f>IF(OR(E38="",G38=""),0,1)</f>
        <v>1</v>
      </c>
    </row>
    <row r="14" spans="1:22" ht="15.75" customHeight="1">
      <c r="A14" s="18">
        <f>Spielplan!B27</f>
        <v>12</v>
      </c>
      <c r="B14" s="18" t="str">
        <f>Spielplan!F27</f>
        <v>VFB Fallersleben</v>
      </c>
      <c r="C14" s="19" t="s">
        <v>15</v>
      </c>
      <c r="D14" s="20" t="str">
        <f>Spielplan!H27</f>
        <v>JSG ISA</v>
      </c>
      <c r="E14" s="15">
        <f>IF(Spielplan!I27="","",Spielplan!I27)</f>
        <v>3</v>
      </c>
      <c r="F14" s="15" t="s">
        <v>16</v>
      </c>
      <c r="G14" s="15">
        <f>IF(Spielplan!K27="","",Spielplan!K27)</f>
        <v>1</v>
      </c>
      <c r="H14" s="59">
        <f t="shared" si="0"/>
        <v>3</v>
      </c>
      <c r="I14" s="59">
        <f t="shared" si="1"/>
        <v>0</v>
      </c>
      <c r="K14" s="57" t="str">
        <f>Vorgaben!A13</f>
        <v>SV Türk Gücü</v>
      </c>
      <c r="L14" s="19">
        <f>SUM(S14:V14)</f>
        <v>4</v>
      </c>
      <c r="M14" s="19">
        <f>SUM(I13,I21,H29,H37)</f>
        <v>0</v>
      </c>
      <c r="N14" s="15">
        <f>SUM(G13,G21,E29,E37)</f>
        <v>0</v>
      </c>
      <c r="O14" s="15" t="s">
        <v>16</v>
      </c>
      <c r="P14" s="15">
        <f>SUM(E13,E21,G29,G37)</f>
        <v>17</v>
      </c>
      <c r="Q14" s="15">
        <f>N14-P14</f>
        <v>-17</v>
      </c>
      <c r="S14" s="11">
        <f>IF(OR(E13="",G13=""),0,1)</f>
        <v>1</v>
      </c>
      <c r="T14" s="11">
        <f>IF(OR(E21="",G21=""),0,1)</f>
        <v>1</v>
      </c>
      <c r="U14" s="11">
        <f>IF(OR(E29="",G29=""),0,1)</f>
        <v>1</v>
      </c>
      <c r="V14" s="11">
        <f>IF(OR(E37="",G37=""),0,1)</f>
        <v>1</v>
      </c>
    </row>
    <row r="15" spans="1:24" ht="15.75" customHeight="1">
      <c r="A15" s="18">
        <f>Spielplan!B28</f>
        <v>13</v>
      </c>
      <c r="B15" s="18" t="str">
        <f>Spielplan!F28</f>
        <v>JSV 02 Giesen</v>
      </c>
      <c r="C15" s="19" t="s">
        <v>15</v>
      </c>
      <c r="D15" s="20" t="str">
        <f>Spielplan!H28</f>
        <v>VFL Salder</v>
      </c>
      <c r="E15" s="15">
        <f>IF(Spielplan!I28="","",Spielplan!I28)</f>
        <v>1</v>
      </c>
      <c r="F15" s="15" t="s">
        <v>16</v>
      </c>
      <c r="G15" s="15">
        <f>IF(Spielplan!K28="","",Spielplan!K28)</f>
        <v>0</v>
      </c>
      <c r="H15" s="59">
        <f t="shared" si="0"/>
        <v>3</v>
      </c>
      <c r="I15" s="59">
        <f t="shared" si="1"/>
        <v>0</v>
      </c>
      <c r="K15" s="255" t="s">
        <v>3</v>
      </c>
      <c r="L15" s="255" t="s">
        <v>36</v>
      </c>
      <c r="M15" s="255" t="s">
        <v>1</v>
      </c>
      <c r="N15" s="255" t="s">
        <v>2</v>
      </c>
      <c r="O15" s="255"/>
      <c r="P15" s="255"/>
      <c r="Q15" s="255" t="s">
        <v>37</v>
      </c>
      <c r="W15" s="22"/>
      <c r="X15" s="22"/>
    </row>
    <row r="16" spans="1:24" ht="15.75" customHeight="1">
      <c r="A16" s="18">
        <f>Spielplan!B29</f>
        <v>14</v>
      </c>
      <c r="B16" s="18" t="str">
        <f>Spielplan!F29</f>
        <v>Eintracht Hannover F1</v>
      </c>
      <c r="C16" s="19" t="s">
        <v>15</v>
      </c>
      <c r="D16" s="20" t="str">
        <f>Spielplan!H29</f>
        <v>SV Algermissen</v>
      </c>
      <c r="E16" s="15">
        <f>IF(Spielplan!I29="","",Spielplan!I29)</f>
        <v>2</v>
      </c>
      <c r="F16" s="15" t="s">
        <v>16</v>
      </c>
      <c r="G16" s="15">
        <f>IF(Spielplan!K29="","",Spielplan!K29)</f>
        <v>1</v>
      </c>
      <c r="H16" s="59">
        <f t="shared" si="0"/>
        <v>3</v>
      </c>
      <c r="I16" s="59">
        <f t="shared" si="1"/>
        <v>0</v>
      </c>
      <c r="K16" s="255"/>
      <c r="L16" s="255"/>
      <c r="M16" s="255"/>
      <c r="N16" s="255"/>
      <c r="O16" s="255"/>
      <c r="P16" s="255"/>
      <c r="Q16" s="255"/>
      <c r="W16" s="22"/>
      <c r="X16" s="22"/>
    </row>
    <row r="17" spans="1:24" ht="15.75" customHeight="1">
      <c r="A17" s="18">
        <f>Spielplan!B30</f>
        <v>15</v>
      </c>
      <c r="B17" s="18" t="str">
        <f>Spielplan!F30</f>
        <v>JSG Langelsheim</v>
      </c>
      <c r="C17" s="19" t="s">
        <v>15</v>
      </c>
      <c r="D17" s="20" t="str">
        <f>Spielplan!H30</f>
        <v>TSV Wennigsen</v>
      </c>
      <c r="E17" s="15">
        <f>IF(Spielplan!I30="","",Spielplan!I30)</f>
        <v>0</v>
      </c>
      <c r="F17" s="15" t="s">
        <v>16</v>
      </c>
      <c r="G17" s="15">
        <f>IF(Spielplan!K30="","",Spielplan!K30)</f>
        <v>5</v>
      </c>
      <c r="H17" s="59">
        <f t="shared" si="0"/>
        <v>0</v>
      </c>
      <c r="I17" s="59">
        <f t="shared" si="1"/>
        <v>3</v>
      </c>
      <c r="K17" s="3" t="str">
        <f>Vorgaben!B2</f>
        <v>Eintracht Hannover F1</v>
      </c>
      <c r="L17" s="19">
        <f aca="true" t="shared" si="2" ref="L17:L22">SUM(S17:V17)</f>
        <v>4</v>
      </c>
      <c r="M17" s="19">
        <f>SUM(H7,H16,I31,I40)</f>
        <v>12</v>
      </c>
      <c r="N17" s="15">
        <f>SUM(E7,E16,G31,G40)</f>
        <v>11</v>
      </c>
      <c r="O17" s="15" t="s">
        <v>16</v>
      </c>
      <c r="P17" s="15">
        <f>SUM(G7,G16,E31,E40)</f>
        <v>4</v>
      </c>
      <c r="Q17" s="15">
        <f aca="true" t="shared" si="3" ref="Q17:Q22">N17-P17</f>
        <v>7</v>
      </c>
      <c r="R17" s="23"/>
      <c r="S17" s="11">
        <f>IF(OR(E7="",G7=""),0,1)</f>
        <v>1</v>
      </c>
      <c r="T17" s="11">
        <f>IF(OR(E16="",G16=""),0,1)</f>
        <v>1</v>
      </c>
      <c r="U17" s="11">
        <f>IF(OR(E31="",G31=""),0,1)</f>
        <v>1</v>
      </c>
      <c r="V17" s="11">
        <f>IF(OR(E40="",G40=""),0,1)</f>
        <v>1</v>
      </c>
      <c r="W17" s="24"/>
      <c r="X17" s="24"/>
    </row>
    <row r="18" spans="1:24" ht="12.75">
      <c r="A18" s="18">
        <f>Spielplan!B31</f>
        <v>16</v>
      </c>
      <c r="B18" s="18" t="str">
        <f>Spielplan!F31</f>
        <v>BW Neuhof</v>
      </c>
      <c r="C18" s="19" t="s">
        <v>15</v>
      </c>
      <c r="D18" s="20" t="str">
        <f>Spielplan!H31</f>
        <v>VfR Germanis Ochtersum</v>
      </c>
      <c r="E18" s="15">
        <f>IF(Spielplan!I31="","",Spielplan!I31)</f>
        <v>3</v>
      </c>
      <c r="F18" s="15" t="s">
        <v>16</v>
      </c>
      <c r="G18" s="15">
        <f>IF(Spielplan!K31="","",Spielplan!K31)</f>
        <v>0</v>
      </c>
      <c r="H18" s="59">
        <f t="shared" si="0"/>
        <v>3</v>
      </c>
      <c r="I18" s="59">
        <f t="shared" si="1"/>
        <v>0</v>
      </c>
      <c r="K18" s="3"/>
      <c r="L18" s="19"/>
      <c r="M18" s="19"/>
      <c r="N18" s="15"/>
      <c r="O18" s="15"/>
      <c r="P18" s="15"/>
      <c r="Q18" s="15"/>
      <c r="R18" s="25"/>
      <c r="W18" s="25"/>
      <c r="X18" s="25"/>
    </row>
    <row r="19" spans="1:22" ht="12.75">
      <c r="A19" s="18">
        <f>Spielplan!B32</f>
        <v>17</v>
      </c>
      <c r="B19" s="18" t="str">
        <f>Spielplan!F32</f>
        <v>VFL Nordstemmen</v>
      </c>
      <c r="C19" s="19" t="s">
        <v>15</v>
      </c>
      <c r="D19" s="20" t="str">
        <f>Spielplan!H32</f>
        <v>TSV Gronau</v>
      </c>
      <c r="E19" s="15">
        <f>IF(Spielplan!I32="","",Spielplan!I32)</f>
        <v>2</v>
      </c>
      <c r="F19" s="15" t="s">
        <v>16</v>
      </c>
      <c r="G19" s="15">
        <f>IF(Spielplan!K32="","",Spielplan!K32)</f>
        <v>0</v>
      </c>
      <c r="H19" s="59">
        <f t="shared" si="0"/>
        <v>3</v>
      </c>
      <c r="I19" s="59">
        <f t="shared" si="1"/>
        <v>0</v>
      </c>
      <c r="K19" s="3" t="str">
        <f>Vorgaben!B3</f>
        <v>JSV 02 Giesen</v>
      </c>
      <c r="L19" s="19">
        <f t="shared" si="2"/>
        <v>4</v>
      </c>
      <c r="M19" s="19">
        <f>SUM(I7,H15,I24,H32)</f>
        <v>6</v>
      </c>
      <c r="N19" s="15">
        <f>SUM(G7,E15,G24,E32)</f>
        <v>3</v>
      </c>
      <c r="O19" s="15" t="s">
        <v>16</v>
      </c>
      <c r="P19" s="15">
        <f>SUM(E7,G15,E24,G32)</f>
        <v>5</v>
      </c>
      <c r="Q19" s="15">
        <f t="shared" si="3"/>
        <v>-2</v>
      </c>
      <c r="S19" s="11">
        <f>IF(OR(E7="",G7=""),0,1)</f>
        <v>1</v>
      </c>
      <c r="T19" s="11">
        <f>IF(OR(E15="",G15=""),0,1)</f>
        <v>1</v>
      </c>
      <c r="U19" s="11">
        <f>IF(OR(E24="",G24=""),0,1)</f>
        <v>1</v>
      </c>
      <c r="V19" s="11">
        <f>IF(OR(E32="",G32=""),0,1)</f>
        <v>1</v>
      </c>
    </row>
    <row r="20" spans="1:22" ht="12.75">
      <c r="A20" s="18">
        <f>Spielplan!B33</f>
        <v>18</v>
      </c>
      <c r="B20" s="18" t="str">
        <f>Spielplan!F33</f>
        <v>TUS Wettbergen</v>
      </c>
      <c r="C20" s="19" t="s">
        <v>15</v>
      </c>
      <c r="D20" s="20" t="str">
        <f>Spielplan!H33</f>
        <v>Eintracht Hannover F3</v>
      </c>
      <c r="E20" s="15">
        <f>IF(Spielplan!I33="","",Spielplan!I33)</f>
        <v>4</v>
      </c>
      <c r="F20" s="15" t="s">
        <v>16</v>
      </c>
      <c r="G20" s="15">
        <f>IF(Spielplan!K33="","",Spielplan!K33)</f>
        <v>0</v>
      </c>
      <c r="H20" s="59">
        <f t="shared" si="0"/>
        <v>3</v>
      </c>
      <c r="I20" s="59">
        <f t="shared" si="1"/>
        <v>0</v>
      </c>
      <c r="K20" s="57" t="str">
        <f>Vorgaben!B4</f>
        <v>SV Algermissen</v>
      </c>
      <c r="L20" s="19">
        <f t="shared" si="2"/>
        <v>4</v>
      </c>
      <c r="M20" s="19">
        <f>SUM(H8,I16,H24,I39)</f>
        <v>4</v>
      </c>
      <c r="N20" s="15">
        <f>SUM(E8,G16,E24,G39)</f>
        <v>2</v>
      </c>
      <c r="O20" s="15" t="s">
        <v>16</v>
      </c>
      <c r="P20" s="15">
        <f>SUM(G8,E16,G24,E39)</f>
        <v>3</v>
      </c>
      <c r="Q20" s="15">
        <f t="shared" si="3"/>
        <v>-1</v>
      </c>
      <c r="S20" s="11">
        <f>IF(OR(E8="",G8=""),0,1)</f>
        <v>1</v>
      </c>
      <c r="T20" s="11">
        <f>IF(OR(E16="",G16=""),0,1)</f>
        <v>1</v>
      </c>
      <c r="U20" s="11">
        <f>IF(OR(E24="",G24=""),0,1)</f>
        <v>1</v>
      </c>
      <c r="V20" s="11">
        <f>IF(OR(E39="",G39=""),0,1)</f>
        <v>1</v>
      </c>
    </row>
    <row r="21" spans="1:22" ht="12.75">
      <c r="A21" s="18">
        <f>Spielplan!B34</f>
        <v>19</v>
      </c>
      <c r="B21" s="18" t="str">
        <f>Spielplan!F34</f>
        <v>Deutsche Eiche Hotteln</v>
      </c>
      <c r="C21" s="19" t="s">
        <v>15</v>
      </c>
      <c r="D21" s="20" t="str">
        <f>Spielplan!H34</f>
        <v>SV Türk Gücü</v>
      </c>
      <c r="E21" s="15">
        <f>IF(Spielplan!I34="","",Spielplan!I34)</f>
        <v>2</v>
      </c>
      <c r="F21" s="15" t="s">
        <v>16</v>
      </c>
      <c r="G21" s="15">
        <f>IF(Spielplan!K34="","",Spielplan!K34)</f>
        <v>0</v>
      </c>
      <c r="H21" s="59">
        <f t="shared" si="0"/>
        <v>3</v>
      </c>
      <c r="I21" s="59">
        <f t="shared" si="1"/>
        <v>0</v>
      </c>
      <c r="K21" s="57" t="str">
        <f>Vorgaben!B5</f>
        <v>JFC AEB Hildesheim</v>
      </c>
      <c r="L21" s="19">
        <f t="shared" si="2"/>
        <v>4</v>
      </c>
      <c r="M21" s="19">
        <f>SUM(I8,H23,I32,H40)</f>
        <v>7</v>
      </c>
      <c r="N21" s="15">
        <f>SUM(G8,E23,G32,E40)</f>
        <v>5</v>
      </c>
      <c r="O21" s="15" t="s">
        <v>16</v>
      </c>
      <c r="P21" s="15">
        <f>SUM(E8,G23,E32,G40)</f>
        <v>4</v>
      </c>
      <c r="Q21" s="15">
        <f t="shared" si="3"/>
        <v>1</v>
      </c>
      <c r="S21" s="11">
        <f>IF(OR(E8="",G8=""),0,1)</f>
        <v>1</v>
      </c>
      <c r="T21" s="11">
        <f>IF(OR(E23="",G23=""),0,1)</f>
        <v>1</v>
      </c>
      <c r="U21" s="11">
        <f>IF(OR(E32="",G32=""),0,1)</f>
        <v>1</v>
      </c>
      <c r="V21" s="11">
        <f>IF(OR(E40="",G40=""),0,1)</f>
        <v>1</v>
      </c>
    </row>
    <row r="22" spans="1:24" ht="12.75">
      <c r="A22" s="18">
        <f>Spielplan!B35</f>
        <v>20</v>
      </c>
      <c r="B22" s="18" t="str">
        <f>Spielplan!F35</f>
        <v>JSG ISA</v>
      </c>
      <c r="C22" s="19" t="s">
        <v>15</v>
      </c>
      <c r="D22" s="20" t="str">
        <f>Spielplan!H35</f>
        <v>TUS GW Himmelsthür</v>
      </c>
      <c r="E22" s="15">
        <f>IF(Spielplan!I35="","",Spielplan!I35)</f>
        <v>0</v>
      </c>
      <c r="F22" s="15" t="s">
        <v>16</v>
      </c>
      <c r="G22" s="15">
        <f>IF(Spielplan!K35="","",Spielplan!K35)</f>
        <v>1</v>
      </c>
      <c r="H22" s="59">
        <f t="shared" si="0"/>
        <v>0</v>
      </c>
      <c r="I22" s="59">
        <f t="shared" si="1"/>
        <v>3</v>
      </c>
      <c r="K22" s="57" t="str">
        <f>Vorgaben!B6</f>
        <v>VFL Salder</v>
      </c>
      <c r="L22" s="19">
        <f t="shared" si="2"/>
        <v>4</v>
      </c>
      <c r="M22" s="19">
        <f>SUM(I15,I23,H31,H39)</f>
        <v>0</v>
      </c>
      <c r="N22" s="15">
        <f>SUM(G15,G23,E31,E39)</f>
        <v>1</v>
      </c>
      <c r="O22" s="15" t="s">
        <v>16</v>
      </c>
      <c r="P22" s="15">
        <f>SUM(E15,E23,G31,G39)</f>
        <v>6</v>
      </c>
      <c r="Q22" s="15">
        <f t="shared" si="3"/>
        <v>-5</v>
      </c>
      <c r="S22" s="11">
        <f>IF(OR(E15="",G15=""),0,1)</f>
        <v>1</v>
      </c>
      <c r="T22" s="11">
        <f>IF(OR(E23="",G23=""),0,1)</f>
        <v>1</v>
      </c>
      <c r="U22" s="11">
        <f>IF(OR(E31="",G31=""),0,1)</f>
        <v>1</v>
      </c>
      <c r="V22" s="11">
        <f>IF(OR(E39="",G39=""),0,1)</f>
        <v>1</v>
      </c>
      <c r="W22" s="22"/>
      <c r="X22" s="22"/>
    </row>
    <row r="23" spans="1:24" ht="12.75">
      <c r="A23" s="18">
        <f>Spielplan!B36</f>
        <v>21</v>
      </c>
      <c r="B23" s="18" t="str">
        <f>Spielplan!F36</f>
        <v>JFC AEB Hildesheim</v>
      </c>
      <c r="C23" s="19" t="s">
        <v>15</v>
      </c>
      <c r="D23" s="20" t="str">
        <f>Spielplan!H36</f>
        <v>VFL Salder</v>
      </c>
      <c r="E23" s="15">
        <f>IF(Spielplan!I36="","",Spielplan!I36)</f>
        <v>2</v>
      </c>
      <c r="F23" s="15" t="s">
        <v>16</v>
      </c>
      <c r="G23" s="15">
        <f>IF(Spielplan!K36="","",Spielplan!K36)</f>
        <v>0</v>
      </c>
      <c r="H23" s="59">
        <f t="shared" si="0"/>
        <v>3</v>
      </c>
      <c r="I23" s="59">
        <f t="shared" si="1"/>
        <v>0</v>
      </c>
      <c r="K23" s="255" t="s">
        <v>7</v>
      </c>
      <c r="L23" s="255" t="s">
        <v>36</v>
      </c>
      <c r="M23" s="255" t="s">
        <v>1</v>
      </c>
      <c r="N23" s="255" t="s">
        <v>2</v>
      </c>
      <c r="O23" s="255"/>
      <c r="P23" s="255"/>
      <c r="Q23" s="255" t="s">
        <v>37</v>
      </c>
      <c r="W23" s="22"/>
      <c r="X23" s="22"/>
    </row>
    <row r="24" spans="1:24" ht="12.75">
      <c r="A24" s="18">
        <f>Spielplan!B37</f>
        <v>22</v>
      </c>
      <c r="B24" s="18" t="str">
        <f>Spielplan!F37</f>
        <v>SV Algermissen</v>
      </c>
      <c r="C24" s="19" t="s">
        <v>15</v>
      </c>
      <c r="D24" s="20" t="str">
        <f>Spielplan!H37</f>
        <v>JSV 02 Giesen</v>
      </c>
      <c r="E24" s="15">
        <f>IF(Spielplan!I37="","",Spielplan!I37)</f>
        <v>0</v>
      </c>
      <c r="F24" s="15" t="s">
        <v>16</v>
      </c>
      <c r="G24" s="15">
        <f>IF(Spielplan!K37="","",Spielplan!K37)</f>
        <v>1</v>
      </c>
      <c r="H24" s="59">
        <f t="shared" si="0"/>
        <v>0</v>
      </c>
      <c r="I24" s="59">
        <f t="shared" si="1"/>
        <v>3</v>
      </c>
      <c r="K24" s="255"/>
      <c r="L24" s="255"/>
      <c r="M24" s="255"/>
      <c r="N24" s="255"/>
      <c r="O24" s="255"/>
      <c r="P24" s="255"/>
      <c r="Q24" s="255"/>
      <c r="W24" s="24"/>
      <c r="X24" s="24"/>
    </row>
    <row r="25" spans="1:24" ht="12.75">
      <c r="A25" s="18">
        <f>Spielplan!B38</f>
        <v>23</v>
      </c>
      <c r="B25" s="18" t="str">
        <f>Spielplan!F38</f>
        <v>SSV Elze</v>
      </c>
      <c r="C25" s="19" t="s">
        <v>15</v>
      </c>
      <c r="D25" s="20" t="str">
        <f>Spielplan!H38</f>
        <v>TSV Wennigsen</v>
      </c>
      <c r="E25" s="15">
        <f>IF(Spielplan!I38="","",Spielplan!I38)</f>
        <v>1</v>
      </c>
      <c r="F25" s="15" t="s">
        <v>16</v>
      </c>
      <c r="G25" s="15">
        <f>IF(Spielplan!K38="","",Spielplan!K38)</f>
        <v>1</v>
      </c>
      <c r="H25" s="59">
        <f t="shared" si="0"/>
        <v>1</v>
      </c>
      <c r="I25" s="59">
        <f t="shared" si="1"/>
        <v>1</v>
      </c>
      <c r="K25" s="57" t="str">
        <f>Vorgaben!B9</f>
        <v>BW Neuhof</v>
      </c>
      <c r="L25" s="19">
        <f>SUM(S25:V25)</f>
        <v>4</v>
      </c>
      <c r="M25" s="19">
        <f>SUM(H9,H18,I33,I42)</f>
        <v>12</v>
      </c>
      <c r="N25" s="15">
        <f>SUM(E9,E18,G33,G42)</f>
        <v>17</v>
      </c>
      <c r="O25" s="15" t="s">
        <v>16</v>
      </c>
      <c r="P25" s="15">
        <f>SUM(G9,G18,E33,E42)</f>
        <v>0</v>
      </c>
      <c r="Q25" s="15">
        <f>N25-P25</f>
        <v>17</v>
      </c>
      <c r="R25" s="23"/>
      <c r="S25" s="11">
        <f>IF(OR(E9="",G9=""),0,1)</f>
        <v>1</v>
      </c>
      <c r="T25" s="11">
        <f>IF(OR(E18="",G18=""),0,1)</f>
        <v>1</v>
      </c>
      <c r="U25" s="11">
        <f>IF(OR(E34="",G34=""),0,1)</f>
        <v>1</v>
      </c>
      <c r="V25" s="11">
        <f>IF(OR(E42="",G42=""),0,1)</f>
        <v>1</v>
      </c>
      <c r="W25" s="25"/>
      <c r="X25" s="25"/>
    </row>
    <row r="26" spans="1:22" ht="12.75">
      <c r="A26" s="18">
        <f>Spielplan!B39</f>
        <v>24</v>
      </c>
      <c r="B26" s="18" t="str">
        <f>Spielplan!F39</f>
        <v>VfR Germanis Ochtersum</v>
      </c>
      <c r="C26" s="19" t="s">
        <v>15</v>
      </c>
      <c r="D26" s="20" t="str">
        <f>Spielplan!H39</f>
        <v>JSG Langelsheim</v>
      </c>
      <c r="E26" s="15">
        <f>IF(Spielplan!I39="","",Spielplan!I39)</f>
        <v>5</v>
      </c>
      <c r="F26" s="15" t="s">
        <v>16</v>
      </c>
      <c r="G26" s="15">
        <f>IF(Spielplan!K39="","",Spielplan!K39)</f>
        <v>0</v>
      </c>
      <c r="H26" s="59">
        <f t="shared" si="0"/>
        <v>3</v>
      </c>
      <c r="I26" s="59">
        <f t="shared" si="1"/>
        <v>0</v>
      </c>
      <c r="J26" s="26"/>
      <c r="K26" s="57" t="str">
        <f>Vorgaben!B10</f>
        <v>JSG Langelsheim</v>
      </c>
      <c r="L26" s="19">
        <f>SUM(S26:V26)</f>
        <v>4</v>
      </c>
      <c r="M26" s="19">
        <f>SUM(I9,H17,I26,H34)</f>
        <v>0</v>
      </c>
      <c r="N26" s="15">
        <f>SUM(G9,E17,G26,E34)</f>
        <v>0</v>
      </c>
      <c r="O26" s="15" t="s">
        <v>16</v>
      </c>
      <c r="P26" s="15">
        <f>SUM(E9,G17,E26,G34)</f>
        <v>20</v>
      </c>
      <c r="Q26" s="15">
        <f>N26-P26</f>
        <v>-20</v>
      </c>
      <c r="R26" s="25"/>
      <c r="S26" s="11">
        <f>IF(OR(E9="",G9=""),0,1)</f>
        <v>1</v>
      </c>
      <c r="T26" s="11">
        <f>IF(OR(E17="",G17=""),0,1)</f>
        <v>1</v>
      </c>
      <c r="U26" s="11">
        <f>IF(OR(E26="",G26=""),0,1)</f>
        <v>1</v>
      </c>
      <c r="V26" s="11">
        <f>IF(OR(E42="",G42=""),0,1)</f>
        <v>1</v>
      </c>
    </row>
    <row r="27" spans="1:22" ht="12.75">
      <c r="A27" s="18">
        <f>Spielplan!B40</f>
        <v>25</v>
      </c>
      <c r="B27" s="18" t="str">
        <f>Spielplan!F40</f>
        <v>TSV Gronau</v>
      </c>
      <c r="C27" s="19" t="s">
        <v>15</v>
      </c>
      <c r="D27" s="20" t="str">
        <f>Spielplan!H40</f>
        <v>JSG SC Itzum / SV Newroz</v>
      </c>
      <c r="E27" s="15">
        <f>IF(Spielplan!I40="","",Spielplan!I40)</f>
        <v>0</v>
      </c>
      <c r="F27" s="15" t="s">
        <v>16</v>
      </c>
      <c r="G27" s="15">
        <f>IF(Spielplan!K40="","",Spielplan!K40)</f>
        <v>3</v>
      </c>
      <c r="H27" s="59">
        <f t="shared" si="0"/>
        <v>0</v>
      </c>
      <c r="I27" s="59">
        <f t="shared" si="1"/>
        <v>3</v>
      </c>
      <c r="K27" s="57" t="str">
        <f>Vorgaben!B11</f>
        <v>VfR Germanis Ochtersum</v>
      </c>
      <c r="L27" s="19">
        <f>SUM(S27:V27)</f>
        <v>4</v>
      </c>
      <c r="M27" s="19">
        <f>SUM(H10,I18,H26,I41)</f>
        <v>5</v>
      </c>
      <c r="N27" s="15">
        <f>SUM(E10,G18,G41,E26)</f>
        <v>9</v>
      </c>
      <c r="O27" s="15" t="s">
        <v>16</v>
      </c>
      <c r="P27" s="15">
        <f>SUM(G10,E18,G26,E41)</f>
        <v>7</v>
      </c>
      <c r="Q27" s="15">
        <f>N27-P27</f>
        <v>2</v>
      </c>
      <c r="S27" s="11">
        <f>IF(OR(E10="",G10=""),0,1)</f>
        <v>1</v>
      </c>
      <c r="T27" s="11">
        <f>IF(OR(E18="",G18=""),0,1)</f>
        <v>1</v>
      </c>
      <c r="U27" s="11">
        <f>IF(OR(E26="",G26=""),0,1)</f>
        <v>1</v>
      </c>
      <c r="V27" s="11">
        <f>IF(OR(E41="",G41=""),0,1)</f>
        <v>1</v>
      </c>
    </row>
    <row r="28" spans="1:22" ht="12.75">
      <c r="A28" s="18">
        <f>Spielplan!B41</f>
        <v>26</v>
      </c>
      <c r="B28" s="18" t="str">
        <f>Spielplan!F41</f>
        <v>Eintracht Hannover F3</v>
      </c>
      <c r="C28" s="19" t="s">
        <v>15</v>
      </c>
      <c r="D28" s="20" t="str">
        <f>Spielplan!H41</f>
        <v>VFL Nordstemmen</v>
      </c>
      <c r="E28" s="15">
        <f>IF(Spielplan!I41="","",Spielplan!I41)</f>
        <v>0</v>
      </c>
      <c r="F28" s="15" t="s">
        <v>16</v>
      </c>
      <c r="G28" s="15">
        <f>IF(Spielplan!K41="","",Spielplan!K41)</f>
        <v>0</v>
      </c>
      <c r="H28" s="59">
        <f t="shared" si="0"/>
        <v>1</v>
      </c>
      <c r="I28" s="59">
        <f t="shared" si="1"/>
        <v>1</v>
      </c>
      <c r="K28" s="57" t="str">
        <f>Vorgaben!B12</f>
        <v>SSV Elze</v>
      </c>
      <c r="L28" s="19">
        <f>SUM(S28:V28)</f>
        <v>4</v>
      </c>
      <c r="M28" s="19">
        <f>SUM(H25,I10,H34,H42)</f>
        <v>2</v>
      </c>
      <c r="N28" s="15">
        <f>SUM(G10,E25,G34,E42)</f>
        <v>9</v>
      </c>
      <c r="O28" s="15" t="s">
        <v>16</v>
      </c>
      <c r="P28" s="15">
        <f>SUM(E10,G25,E34,G42)</f>
        <v>9</v>
      </c>
      <c r="Q28" s="15">
        <f>N28-P28</f>
        <v>0</v>
      </c>
      <c r="S28" s="11">
        <f>IF(OR(E10="",G10=""),0,1)</f>
        <v>1</v>
      </c>
      <c r="T28" s="11">
        <f>IF(OR(E25="",G25=""),0,1)</f>
        <v>1</v>
      </c>
      <c r="U28" s="11">
        <f>IF(OR(E34="",G34=""),0,1)</f>
        <v>1</v>
      </c>
      <c r="V28" s="11">
        <f>IF(OR(E42="",G42=""),0,1)</f>
        <v>1</v>
      </c>
    </row>
    <row r="29" spans="1:22" ht="12.75">
      <c r="A29" s="18">
        <f>Spielplan!B42</f>
        <v>27</v>
      </c>
      <c r="B29" s="18" t="str">
        <f>Spielplan!F42</f>
        <v>SV Türk Gücü</v>
      </c>
      <c r="C29" s="19" t="s">
        <v>15</v>
      </c>
      <c r="D29" s="20" t="str">
        <f>Spielplan!H42</f>
        <v>VFB Fallersleben</v>
      </c>
      <c r="E29" s="15">
        <f>IF(Spielplan!I42="","",Spielplan!I42)</f>
        <v>0</v>
      </c>
      <c r="F29" s="15" t="s">
        <v>16</v>
      </c>
      <c r="G29" s="15">
        <f>IF(Spielplan!K42="","",Spielplan!K42)</f>
        <v>6</v>
      </c>
      <c r="H29" s="59">
        <f t="shared" si="0"/>
        <v>0</v>
      </c>
      <c r="I29" s="59">
        <f t="shared" si="1"/>
        <v>3</v>
      </c>
      <c r="J29" s="26"/>
      <c r="K29" s="57" t="str">
        <f>Vorgaben!B13</f>
        <v>TSV Wennigsen</v>
      </c>
      <c r="L29" s="19">
        <f>SUM(S29:V29)</f>
        <v>4</v>
      </c>
      <c r="M29" s="19">
        <f>SUM(I17,I25,H33,H41)</f>
        <v>5</v>
      </c>
      <c r="N29" s="15">
        <f>SUM(G17,G25,E33,E41)</f>
        <v>7</v>
      </c>
      <c r="O29" s="15" t="s">
        <v>16</v>
      </c>
      <c r="P29" s="15">
        <f>SUM(E17,E25,G33,G412)</f>
        <v>5</v>
      </c>
      <c r="Q29" s="15">
        <f>N29-P29</f>
        <v>2</v>
      </c>
      <c r="S29" s="11">
        <f>IF(OR(E17="",G17=""),0,1)</f>
        <v>1</v>
      </c>
      <c r="T29" s="11">
        <f>IF(OR(E25="",G25=""),0,1)</f>
        <v>1</v>
      </c>
      <c r="U29" s="11">
        <f>IF(OR(E33="",G33=""),0,1)</f>
        <v>1</v>
      </c>
      <c r="V29" s="11">
        <f>IF(OR(E41="",G41=""),0,1)</f>
        <v>1</v>
      </c>
    </row>
    <row r="30" spans="1:9" ht="12.75">
      <c r="A30" s="18">
        <f>Spielplan!B43</f>
        <v>28</v>
      </c>
      <c r="B30" s="18" t="str">
        <f>Spielplan!F43</f>
        <v>TUS GW Himmelsthür</v>
      </c>
      <c r="C30" s="19" t="s">
        <v>15</v>
      </c>
      <c r="D30" s="20" t="str">
        <f>Spielplan!H43</f>
        <v>Deutsche Eiche Hotteln</v>
      </c>
      <c r="E30" s="15">
        <f>IF(Spielplan!I43="","",Spielplan!I43)</f>
        <v>1</v>
      </c>
      <c r="F30" s="15" t="s">
        <v>16</v>
      </c>
      <c r="G30" s="15">
        <f>IF(Spielplan!K43="","",Spielplan!K43)</f>
        <v>1</v>
      </c>
      <c r="H30" s="59">
        <f t="shared" si="0"/>
        <v>1</v>
      </c>
      <c r="I30" s="59">
        <f t="shared" si="1"/>
        <v>1</v>
      </c>
    </row>
    <row r="31" spans="1:9" ht="12.75">
      <c r="A31" s="18">
        <f>Spielplan!B44</f>
        <v>29</v>
      </c>
      <c r="B31" s="18" t="str">
        <f>Spielplan!F44</f>
        <v>VFL Salder</v>
      </c>
      <c r="C31" s="19" t="s">
        <v>15</v>
      </c>
      <c r="D31" s="20" t="str">
        <f>Spielplan!H44</f>
        <v>Eintracht Hannover F1</v>
      </c>
      <c r="E31" s="15">
        <f>IF(Spielplan!I44="","",Spielplan!I44)</f>
        <v>1</v>
      </c>
      <c r="F31" s="15" t="s">
        <v>16</v>
      </c>
      <c r="G31" s="15">
        <f>IF(Spielplan!K44="","",Spielplan!K44)</f>
        <v>2</v>
      </c>
      <c r="H31" s="59">
        <f t="shared" si="0"/>
        <v>0</v>
      </c>
      <c r="I31" s="59">
        <f t="shared" si="1"/>
        <v>3</v>
      </c>
    </row>
    <row r="32" spans="1:9" ht="12.75">
      <c r="A32" s="18">
        <f>Spielplan!B45</f>
        <v>30</v>
      </c>
      <c r="B32" s="18" t="str">
        <f>Spielplan!F45</f>
        <v>JSV 02 Giesen</v>
      </c>
      <c r="C32" s="19" t="s">
        <v>15</v>
      </c>
      <c r="D32" s="20" t="str">
        <f>Spielplan!H45</f>
        <v>JFC AEB Hildesheim</v>
      </c>
      <c r="E32" s="15">
        <f>IF(Spielplan!I45="","",Spielplan!I45)</f>
        <v>0</v>
      </c>
      <c r="F32" s="15" t="s">
        <v>16</v>
      </c>
      <c r="G32" s="15">
        <f>IF(Spielplan!K45="","",Spielplan!K45)</f>
        <v>2</v>
      </c>
      <c r="H32" s="59">
        <f t="shared" si="0"/>
        <v>0</v>
      </c>
      <c r="I32" s="59">
        <f t="shared" si="1"/>
        <v>3</v>
      </c>
    </row>
    <row r="33" spans="1:9" ht="12.75">
      <c r="A33" s="18">
        <f>Spielplan!B46</f>
        <v>31</v>
      </c>
      <c r="B33" s="18" t="str">
        <f>Spielplan!F46</f>
        <v>TSV Wennigsen</v>
      </c>
      <c r="C33" s="19" t="s">
        <v>15</v>
      </c>
      <c r="D33" s="20" t="str">
        <f>Spielplan!H46</f>
        <v>BW Neuhof</v>
      </c>
      <c r="E33" s="15">
        <f>IF(Spielplan!I46="","",Spielplan!I46)</f>
        <v>0</v>
      </c>
      <c r="F33" s="15" t="s">
        <v>16</v>
      </c>
      <c r="G33" s="15">
        <f>IF(Spielplan!K46="","",Spielplan!K46)</f>
        <v>4</v>
      </c>
      <c r="H33" s="59">
        <f t="shared" si="0"/>
        <v>0</v>
      </c>
      <c r="I33" s="59">
        <f t="shared" si="1"/>
        <v>3</v>
      </c>
    </row>
    <row r="34" spans="1:9" ht="12.75">
      <c r="A34" s="18">
        <f>Spielplan!B47</f>
        <v>32</v>
      </c>
      <c r="B34" s="18" t="str">
        <f>Spielplan!F47</f>
        <v>JSG Langelsheim</v>
      </c>
      <c r="C34" s="19" t="s">
        <v>15</v>
      </c>
      <c r="D34" s="20" t="str">
        <f>Spielplan!H47</f>
        <v>SSV Elze</v>
      </c>
      <c r="E34" s="15">
        <f>IF(Spielplan!I47="","",Spielplan!I47)</f>
        <v>0</v>
      </c>
      <c r="F34" s="15" t="s">
        <v>16</v>
      </c>
      <c r="G34" s="15">
        <f>IF(Spielplan!K47="","",Spielplan!K47)</f>
        <v>5</v>
      </c>
      <c r="H34" s="59">
        <f t="shared" si="0"/>
        <v>0</v>
      </c>
      <c r="I34" s="59">
        <f t="shared" si="1"/>
        <v>3</v>
      </c>
    </row>
    <row r="35" spans="1:9" ht="12.75">
      <c r="A35" s="18">
        <f>Spielplan!B48</f>
        <v>33</v>
      </c>
      <c r="B35" s="18" t="str">
        <f>Spielplan!F48</f>
        <v>TSV Gronau</v>
      </c>
      <c r="C35" s="19" t="s">
        <v>15</v>
      </c>
      <c r="D35" s="20" t="str">
        <f>Spielplan!H48</f>
        <v>TUS Wettbergen</v>
      </c>
      <c r="E35" s="15">
        <f>IF(Spielplan!I48="","",Spielplan!I48)</f>
        <v>1</v>
      </c>
      <c r="F35" s="15" t="s">
        <v>16</v>
      </c>
      <c r="G35" s="15">
        <f>IF(Spielplan!K48="","",Spielplan!K48)</f>
        <v>3</v>
      </c>
      <c r="H35" s="59">
        <f t="shared" si="0"/>
        <v>0</v>
      </c>
      <c r="I35" s="59">
        <f t="shared" si="1"/>
        <v>3</v>
      </c>
    </row>
    <row r="36" spans="1:9" ht="12.75">
      <c r="A36" s="18">
        <f>Spielplan!B49</f>
        <v>34</v>
      </c>
      <c r="B36" s="18" t="str">
        <f>Spielplan!F49</f>
        <v>VFL Nordstemmen</v>
      </c>
      <c r="C36" s="19" t="s">
        <v>15</v>
      </c>
      <c r="D36" s="20" t="str">
        <f>Spielplan!H49</f>
        <v>JSG SC Itzum / SV Newroz</v>
      </c>
      <c r="E36" s="15">
        <f>IF(Spielplan!I49="","",Spielplan!I49)</f>
        <v>0</v>
      </c>
      <c r="F36" s="15" t="s">
        <v>16</v>
      </c>
      <c r="G36" s="15">
        <f>IF(Spielplan!K49="","",Spielplan!K49)</f>
        <v>2</v>
      </c>
      <c r="H36" s="59">
        <f t="shared" si="0"/>
        <v>0</v>
      </c>
      <c r="I36" s="59">
        <f t="shared" si="1"/>
        <v>3</v>
      </c>
    </row>
    <row r="37" spans="1:9" ht="12.75">
      <c r="A37" s="18">
        <f>Spielplan!B50</f>
        <v>35</v>
      </c>
      <c r="B37" s="18" t="str">
        <f>Spielplan!F50</f>
        <v>SV Türk Gücü</v>
      </c>
      <c r="C37" s="19" t="s">
        <v>15</v>
      </c>
      <c r="D37" s="20" t="str">
        <f>Spielplan!H50</f>
        <v>JSG ISA</v>
      </c>
      <c r="E37" s="15">
        <f>IF(Spielplan!I50="","",Spielplan!I50)</f>
        <v>0</v>
      </c>
      <c r="F37" s="15" t="s">
        <v>16</v>
      </c>
      <c r="G37" s="15">
        <f>IF(Spielplan!K50="","",Spielplan!K50)</f>
        <v>4</v>
      </c>
      <c r="H37" s="59">
        <f t="shared" si="0"/>
        <v>0</v>
      </c>
      <c r="I37" s="59">
        <f t="shared" si="1"/>
        <v>3</v>
      </c>
    </row>
    <row r="38" spans="1:9" ht="12.75">
      <c r="A38" s="18">
        <f>Spielplan!B51</f>
        <v>36</v>
      </c>
      <c r="B38" s="18" t="str">
        <f>Spielplan!F51</f>
        <v>Deutsche Eiche Hotteln</v>
      </c>
      <c r="C38" s="19" t="s">
        <v>15</v>
      </c>
      <c r="D38" s="20" t="str">
        <f>Spielplan!H51</f>
        <v>VFB Fallersleben</v>
      </c>
      <c r="E38" s="15">
        <f>IF(Spielplan!I51="","",Spielplan!I51)</f>
        <v>1</v>
      </c>
      <c r="F38" s="15" t="s">
        <v>16</v>
      </c>
      <c r="G38" s="15">
        <f>IF(Spielplan!K51="","",Spielplan!K51)</f>
        <v>2</v>
      </c>
      <c r="H38" s="59">
        <f t="shared" si="0"/>
        <v>0</v>
      </c>
      <c r="I38" s="59">
        <f t="shared" si="1"/>
        <v>3</v>
      </c>
    </row>
    <row r="39" spans="1:9" ht="12.75">
      <c r="A39" s="18">
        <f>Spielplan!B52</f>
        <v>37</v>
      </c>
      <c r="B39" s="18" t="str">
        <f>Spielplan!F52</f>
        <v>VFL Salder</v>
      </c>
      <c r="C39" s="19" t="s">
        <v>15</v>
      </c>
      <c r="D39" s="20" t="str">
        <f>Spielplan!H52</f>
        <v>SV Algermissen</v>
      </c>
      <c r="E39" s="15">
        <f>IF(Spielplan!I52="","",Spielplan!I52)</f>
        <v>0</v>
      </c>
      <c r="F39" s="15" t="s">
        <v>16</v>
      </c>
      <c r="G39" s="15">
        <f>IF(Spielplan!K52="","",Spielplan!K52)</f>
        <v>1</v>
      </c>
      <c r="H39" s="59">
        <f t="shared" si="0"/>
        <v>0</v>
      </c>
      <c r="I39" s="59">
        <f t="shared" si="1"/>
        <v>3</v>
      </c>
    </row>
    <row r="40" spans="1:9" ht="12.75">
      <c r="A40" s="18">
        <f>Spielplan!B53</f>
        <v>38</v>
      </c>
      <c r="B40" s="18" t="str">
        <f>Spielplan!F53</f>
        <v>JFC AEB Hildesheim</v>
      </c>
      <c r="C40" s="19" t="s">
        <v>15</v>
      </c>
      <c r="D40" s="20" t="str">
        <f>Spielplan!H53</f>
        <v>Eintracht Hannover F1</v>
      </c>
      <c r="E40" s="15">
        <f>IF(Spielplan!I53="","",Spielplan!I53)</f>
        <v>1</v>
      </c>
      <c r="F40" s="15" t="s">
        <v>16</v>
      </c>
      <c r="G40" s="15">
        <f>IF(Spielplan!K53="","",Spielplan!K53)</f>
        <v>4</v>
      </c>
      <c r="H40" s="59">
        <f t="shared" si="0"/>
        <v>0</v>
      </c>
      <c r="I40" s="59">
        <f t="shared" si="1"/>
        <v>3</v>
      </c>
    </row>
    <row r="41" spans="1:9" ht="12.75">
      <c r="A41" s="18">
        <f>Spielplan!B54</f>
        <v>39</v>
      </c>
      <c r="B41" s="18" t="str">
        <f>Spielplan!F54</f>
        <v>TSV Wennigsen</v>
      </c>
      <c r="C41" s="19" t="s">
        <v>15</v>
      </c>
      <c r="D41" s="20" t="str">
        <f>Spielplan!H54</f>
        <v>VfR Germanis Ochtersum</v>
      </c>
      <c r="E41" s="15">
        <f>IF(Spielplan!I54="","",Spielplan!I54)</f>
        <v>1</v>
      </c>
      <c r="F41" s="15" t="s">
        <v>16</v>
      </c>
      <c r="G41" s="15">
        <f>IF(Spielplan!K54="","",Spielplan!K54)</f>
        <v>1</v>
      </c>
      <c r="H41" s="59">
        <f t="shared" si="0"/>
        <v>1</v>
      </c>
      <c r="I41" s="59">
        <f t="shared" si="1"/>
        <v>1</v>
      </c>
    </row>
    <row r="42" spans="1:9" ht="12.75">
      <c r="A42" s="18">
        <f>Spielplan!B55</f>
        <v>40</v>
      </c>
      <c r="B42" s="18" t="str">
        <f>Spielplan!F55</f>
        <v>SSV Elze</v>
      </c>
      <c r="C42" s="19" t="s">
        <v>15</v>
      </c>
      <c r="D42" s="20" t="str">
        <f>Spielplan!H55</f>
        <v>BW Neuhof</v>
      </c>
      <c r="E42" s="15">
        <f>IF(Spielplan!I55="","",Spielplan!I55)</f>
        <v>0</v>
      </c>
      <c r="F42" s="15" t="s">
        <v>16</v>
      </c>
      <c r="G42" s="15">
        <f>IF(Spielplan!K55="","",Spielplan!K55)</f>
        <v>5</v>
      </c>
      <c r="H42" s="59">
        <f t="shared" si="0"/>
        <v>0</v>
      </c>
      <c r="I42" s="59">
        <f t="shared" si="1"/>
        <v>3</v>
      </c>
    </row>
  </sheetData>
  <sheetProtection password="E760" sheet="1"/>
  <mergeCells count="17">
    <mergeCell ref="Q15:Q16"/>
    <mergeCell ref="K23:K24"/>
    <mergeCell ref="L23:L24"/>
    <mergeCell ref="M23:M24"/>
    <mergeCell ref="N23:P24"/>
    <mergeCell ref="Q23:Q24"/>
    <mergeCell ref="K15:K16"/>
    <mergeCell ref="L15:L16"/>
    <mergeCell ref="M15:M16"/>
    <mergeCell ref="N15:P16"/>
    <mergeCell ref="Q8:Q9"/>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dc:creator>
  <cp:keywords/>
  <dc:description/>
  <cp:lastModifiedBy>Wickenhäuser, Eugen</cp:lastModifiedBy>
  <cp:lastPrinted>2019-06-17T17:19:50Z</cp:lastPrinted>
  <dcterms:created xsi:type="dcterms:W3CDTF">1999-01-27T19:57:19Z</dcterms:created>
  <dcterms:modified xsi:type="dcterms:W3CDTF">2019-07-01T08:46:45Z</dcterms:modified>
  <cp:category/>
  <cp:version/>
  <cp:contentType/>
  <cp:contentStatus/>
</cp:coreProperties>
</file>