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7"/>
  </bookViews>
  <sheets>
    <sheet name="Info" sheetId="1" r:id="rId1"/>
    <sheet name="Hauptmenue" sheetId="2" r:id="rId2"/>
    <sheet name="Vorgaben" sheetId="3" r:id="rId3"/>
    <sheet name="Spielplan4" sheetId="4" state="hidden" r:id="rId4"/>
    <sheet name="Spielplan3" sheetId="5" state="hidden" r:id="rId5"/>
    <sheet name="Spielplan2" sheetId="6" state="hidden" r:id="rId6"/>
    <sheet name="Spielplan1" sheetId="7" state="hidden" r:id="rId7"/>
    <sheet name="Spielplan" sheetId="8" r:id="rId8"/>
    <sheet name="Rechnen" sheetId="9" state="hidden" r:id="rId9"/>
    <sheet name="Rechnen2" sheetId="10" state="hidden" r:id="rId10"/>
    <sheet name="Rechnen4" sheetId="11" state="hidden" r:id="rId11"/>
    <sheet name="Rechnen3" sheetId="12" state="hidden" r:id="rId12"/>
    <sheet name="Gruppen-Tabellen" sheetId="13" r:id="rId13"/>
    <sheet name="Gruppen-Tabellen2" sheetId="14" state="hidden" r:id="rId14"/>
  </sheets>
  <definedNames>
    <definedName name="a" localSheetId="10">#REF!</definedName>
    <definedName name="a">#REF!</definedName>
    <definedName name="b">#REF!</definedName>
    <definedName name="_xlnm.Print_Area" localSheetId="12">'Gruppen-Tabellen'!$A$1:$I$60</definedName>
    <definedName name="_xlnm.Print_Area" localSheetId="13">'Gruppen-Tabellen2'!$A$1:$I$22</definedName>
    <definedName name="_xlnm.Print_Area" localSheetId="2">'Vorgaben'!$A$1:$B$14</definedName>
    <definedName name="_xlnm.Print_Titles" localSheetId="7">'Spielplan'!$27:$27</definedName>
    <definedName name="_xlnm.Print_Titles" localSheetId="6">'Spielplan1'!$10:$11</definedName>
    <definedName name="_xlnm.Print_Titles" localSheetId="5">'Spielplan2'!$10:$11</definedName>
    <definedName name="_xlnm.Print_Titles" localSheetId="4">'Spielplan3'!$10:$11</definedName>
    <definedName name="_xlnm.Print_Titles" localSheetId="3">'Spielplan4'!$10:$11</definedName>
    <definedName name="International" localSheetId="11">#REF!</definedName>
    <definedName name="International" localSheetId="10">#REF!</definedName>
    <definedName name="International" localSheetId="4">#REF!</definedName>
    <definedName name="International" localSheetId="3">#REF!</definedName>
    <definedName name="International">#REF!</definedName>
    <definedName name="Jazz" localSheetId="11">#REF!</definedName>
    <definedName name="Jazz" localSheetId="10">#REF!</definedName>
    <definedName name="Jazz" localSheetId="4">#REF!</definedName>
    <definedName name="Jazz" localSheetId="3">#REF!</definedName>
    <definedName name="Jazz">#REF!</definedName>
    <definedName name="Jazz1" localSheetId="10">#REF!</definedName>
    <definedName name="Jazz1">#REF!</definedName>
    <definedName name="Jazz2">#REF!</definedName>
    <definedName name="Klassik" localSheetId="11">#REF!</definedName>
    <definedName name="Klassik" localSheetId="10">#REF!</definedName>
    <definedName name="Klassik" localSheetId="4">#REF!</definedName>
    <definedName name="Klassik" localSheetId="3">#REF!</definedName>
    <definedName name="Klassik">#REF!</definedName>
    <definedName name="Klassik3">#REF!</definedName>
    <definedName name="MaxiCDs" localSheetId="11">#REF!</definedName>
    <definedName name="MaxiCDs" localSheetId="10">#REF!</definedName>
    <definedName name="MaxiCDs" localSheetId="4">#REF!</definedName>
    <definedName name="MaxiCDs" localSheetId="3">#REF!</definedName>
    <definedName name="MaxiCDs">#REF!</definedName>
    <definedName name="Sampler" localSheetId="11">#REF!</definedName>
    <definedName name="Sampler" localSheetId="10">#REF!</definedName>
    <definedName name="Sampler" localSheetId="4">#REF!</definedName>
    <definedName name="Sampler" localSheetId="3">#REF!</definedName>
    <definedName name="Sampler">#REF!</definedName>
    <definedName name="Sampler1">#REF!</definedName>
    <definedName name="Spielplan4" localSheetId="10">#REF!</definedName>
    <definedName name="Spielplan4" localSheetId="3">#REF!</definedName>
    <definedName name="Spielplan4">#REF!</definedName>
  </definedNames>
  <calcPr fullCalcOnLoad="1"/>
</workbook>
</file>

<file path=xl/comments1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14.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F13" authorId="0">
      <text>
        <r>
          <rPr>
            <b/>
            <sz val="8"/>
            <rFont val="Tahoma"/>
            <family val="2"/>
          </rPr>
          <t>Wickie:</t>
        </r>
        <r>
          <rPr>
            <sz val="8"/>
            <rFont val="Tahoma"/>
            <family val="2"/>
          </rPr>
          <t xml:space="preserve">
hier Uhrzeit Beginn des 1. Spiels des
1. Spieltages eintragen im Format hh:mm</t>
        </r>
      </text>
    </comment>
    <comment ref="F16" authorId="0">
      <text>
        <r>
          <rPr>
            <b/>
            <sz val="8"/>
            <rFont val="Tahoma"/>
            <family val="2"/>
          </rPr>
          <t>Wickie:</t>
        </r>
        <r>
          <rPr>
            <sz val="8"/>
            <rFont val="Tahoma"/>
            <family val="2"/>
          </rPr>
          <t xml:space="preserve">
hier Uhrzeit Beginn des 1. Spiels für diesen Spieltag eintragen im Format hh:mm</t>
        </r>
      </text>
    </comment>
  </commentList>
</comments>
</file>

<file path=xl/sharedStrings.xml><?xml version="1.0" encoding="utf-8"?>
<sst xmlns="http://schemas.openxmlformats.org/spreadsheetml/2006/main" count="2312" uniqueCount="199">
  <si>
    <t>Pkte</t>
  </si>
  <si>
    <t>Tore</t>
  </si>
  <si>
    <t>Dauer:</t>
  </si>
  <si>
    <t>Pause:</t>
  </si>
  <si>
    <t>Zeit</t>
  </si>
  <si>
    <t>Spiel Nr.</t>
  </si>
  <si>
    <t>Gruppe</t>
  </si>
  <si>
    <t>Ergebnis</t>
  </si>
  <si>
    <t>-</t>
  </si>
  <si>
    <t>:</t>
  </si>
  <si>
    <t>Vorgaben</t>
  </si>
  <si>
    <t>Spielzeit</t>
  </si>
  <si>
    <t>hh:mm</t>
  </si>
  <si>
    <t>(zwischen den Spielen)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</si>
  <si>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</si>
  <si>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</si>
  <si>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</si>
  <si>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</si>
  <si>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</si>
  <si>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</si>
  <si>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</si>
  <si>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</si>
  <si>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</si>
  <si>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</si>
  <si>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</si>
  <si>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</si>
  <si>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</si>
  <si>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</si>
  <si>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</si>
  <si>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</si>
  <si>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</si>
  <si>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</si>
  <si>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</si>
  <si>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</si>
  <si>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</si>
  <si>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</si>
  <si>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</si>
  <si>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</si>
  <si>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t>Feld 1</t>
  </si>
  <si>
    <t>Feld 2</t>
  </si>
  <si>
    <t>Feld 3</t>
  </si>
  <si>
    <t>Finale</t>
  </si>
  <si>
    <t>Platzierungen:</t>
  </si>
  <si>
    <t>1.</t>
  </si>
  <si>
    <t>2.</t>
  </si>
  <si>
    <t>3.</t>
  </si>
  <si>
    <t>4.</t>
  </si>
  <si>
    <t>2. Halbfinale</t>
  </si>
  <si>
    <t>Spiel um Platz 3</t>
  </si>
  <si>
    <t>Spielzeit: 10:00 Min.</t>
  </si>
  <si>
    <t>Gruppe C</t>
  </si>
  <si>
    <t>Gruppe   C</t>
  </si>
  <si>
    <t>Gruppe   D</t>
  </si>
  <si>
    <t>Gruppe D</t>
  </si>
  <si>
    <t>Halbfinale</t>
  </si>
  <si>
    <t>Feld 4</t>
  </si>
  <si>
    <t>Viertelfinale</t>
  </si>
  <si>
    <t>Gruppe E</t>
  </si>
  <si>
    <t>Gruppe F</t>
  </si>
  <si>
    <t>Rest bei 7 Gruppen ausgeblendet</t>
  </si>
  <si>
    <t>Feld 31</t>
  </si>
  <si>
    <t>Feld 32</t>
  </si>
  <si>
    <t>Feld 33</t>
  </si>
  <si>
    <t>Feld 34</t>
  </si>
  <si>
    <t>Feld 35</t>
  </si>
  <si>
    <t>Feld 36</t>
  </si>
  <si>
    <t>Feld 37</t>
  </si>
  <si>
    <t>Feld 38</t>
  </si>
  <si>
    <t>Feld 39</t>
  </si>
  <si>
    <t>Feld 40</t>
  </si>
  <si>
    <t>Feld 41</t>
  </si>
  <si>
    <t>Feld 42</t>
  </si>
  <si>
    <t>Feld 43</t>
  </si>
  <si>
    <t>Feld 44</t>
  </si>
  <si>
    <t>Feld 45</t>
  </si>
  <si>
    <t>Feld 46</t>
  </si>
  <si>
    <t>Feld 47</t>
  </si>
  <si>
    <t>Feld 48</t>
  </si>
  <si>
    <t>Feld 49</t>
  </si>
  <si>
    <t>Feld 50</t>
  </si>
  <si>
    <t>Feld 51</t>
  </si>
  <si>
    <t>Feld 52</t>
  </si>
  <si>
    <t>Feld 53</t>
  </si>
  <si>
    <t>Feld 54</t>
  </si>
  <si>
    <t>Feld 55</t>
  </si>
  <si>
    <t>Feld 56</t>
  </si>
  <si>
    <t>Sieger Achtelfinale Spiel 76</t>
  </si>
  <si>
    <t>Sieger Achtelfinale Spiel 80</t>
  </si>
  <si>
    <t>Sieger Achtelfinale Spiel 77</t>
  </si>
  <si>
    <t>Sieger Achtelfinale Spiel 82</t>
  </si>
  <si>
    <t>Sieger Achtelfinale Spiel 79</t>
  </si>
  <si>
    <t>Sieger Achtelfinale Spiel 78</t>
  </si>
  <si>
    <t>(nach Vorrunde und nach KO Spiele)</t>
  </si>
  <si>
    <t>Zweiter Gruppe E</t>
  </si>
  <si>
    <t>Erster Gruppe E</t>
  </si>
  <si>
    <t>Erster Gruppe F</t>
  </si>
  <si>
    <t>Zweiter Gruppe F</t>
  </si>
  <si>
    <t>Sieger Achtelfinale Spiel 83</t>
  </si>
  <si>
    <t>Sieger Achtelfinale Spiel  81</t>
  </si>
  <si>
    <t>Sieger Spiel 84</t>
  </si>
  <si>
    <t>Sieger Spiel 85</t>
  </si>
  <si>
    <t>Sieger Spiel 86</t>
  </si>
  <si>
    <t>Sieger Spiel 87</t>
  </si>
  <si>
    <t>n. E. (1:1)</t>
  </si>
  <si>
    <t>Tisch   5</t>
  </si>
  <si>
    <t>Tisch   6</t>
  </si>
  <si>
    <t>T1</t>
  </si>
  <si>
    <t>T2</t>
  </si>
  <si>
    <t>Tisch</t>
  </si>
  <si>
    <t>Zwischenrunde Tisch 1</t>
  </si>
  <si>
    <t>Tabelle             Zwischen-/Endrunde Tisch 1</t>
  </si>
  <si>
    <t>Tabelle             Zwischen-/Endrunde Tisch 2</t>
  </si>
  <si>
    <t>A6</t>
  </si>
  <si>
    <t>B6</t>
  </si>
  <si>
    <t>C6</t>
  </si>
  <si>
    <t>D6</t>
  </si>
  <si>
    <t>A1</t>
  </si>
  <si>
    <t>A2</t>
  </si>
  <si>
    <t>A3</t>
  </si>
  <si>
    <t>A4</t>
  </si>
  <si>
    <t>A5</t>
  </si>
  <si>
    <t>B1</t>
  </si>
  <si>
    <t>B2</t>
  </si>
  <si>
    <t>B3</t>
  </si>
  <si>
    <t>B4</t>
  </si>
  <si>
    <t>B5</t>
  </si>
  <si>
    <t>C1</t>
  </si>
  <si>
    <t>C2</t>
  </si>
  <si>
    <t>C3</t>
  </si>
  <si>
    <t>C4</t>
  </si>
  <si>
    <t>C5</t>
  </si>
  <si>
    <t>D1</t>
  </si>
  <si>
    <t>D2</t>
  </si>
  <si>
    <t>D3</t>
  </si>
  <si>
    <t>D4</t>
  </si>
  <si>
    <t>D5</t>
  </si>
  <si>
    <t>E1</t>
  </si>
  <si>
    <t>E2</t>
  </si>
  <si>
    <t>E3</t>
  </si>
  <si>
    <t>E4</t>
  </si>
  <si>
    <t>E5</t>
  </si>
  <si>
    <t>F1</t>
  </si>
  <si>
    <t>F2</t>
  </si>
  <si>
    <t>F3</t>
  </si>
  <si>
    <t>F4</t>
  </si>
  <si>
    <t>F5</t>
  </si>
  <si>
    <t>E6</t>
  </si>
  <si>
    <t>F6</t>
  </si>
  <si>
    <t>Spieltag-Datum:</t>
  </si>
  <si>
    <t>Turnierbeginn</t>
  </si>
  <si>
    <t>Uhrzeit</t>
  </si>
  <si>
    <t>1. Tag</t>
  </si>
  <si>
    <t>2. Tag</t>
  </si>
  <si>
    <t>Gruppe   1</t>
  </si>
  <si>
    <t>Gruppe   2</t>
  </si>
  <si>
    <t>Gruppe   3</t>
  </si>
  <si>
    <t>Gruppe   4</t>
  </si>
  <si>
    <t>Gruppe   5</t>
  </si>
  <si>
    <t>Gruppe   6</t>
  </si>
  <si>
    <t>Gr.A</t>
  </si>
  <si>
    <t>Gr.B</t>
  </si>
  <si>
    <t>Gr.C</t>
  </si>
  <si>
    <t>Gr.D</t>
  </si>
  <si>
    <t>Gr.E</t>
  </si>
  <si>
    <t>Gr.F</t>
  </si>
  <si>
    <t xml:space="preserve">Tabelle </t>
  </si>
  <si>
    <t xml:space="preserve">Erster Gruppe A </t>
  </si>
  <si>
    <t>Zweiter Gruppe A</t>
  </si>
  <si>
    <t>Erster Gruppe B</t>
  </si>
  <si>
    <t>Zweiter Gruppe B</t>
  </si>
  <si>
    <t>Erster Gruppe C</t>
  </si>
  <si>
    <t>Zweiter Gruppe D</t>
  </si>
  <si>
    <t>Erster  Gruppe D</t>
  </si>
  <si>
    <t>Zweiter Gruppe C</t>
  </si>
  <si>
    <t>Zweitbester Gruppendritte  (wenn dieser aus Gruppe A )
dann /  Bester Gruppendritte</t>
  </si>
  <si>
    <t>Bester Gruppendritte  (wenn dieser aus Gruppe B )
dann /  Zweitbester Gruppendritte</t>
  </si>
  <si>
    <t>Zweitbester Gruppendritte  (wenn dieser aus Gruppe D )
dann /  Viertbester Gruppendritte</t>
  </si>
  <si>
    <t>Viertbester Gruppendritte  (wenn dieser aus Gruppe E )
dann /  Drittbesterbester Gruppendritte</t>
  </si>
  <si>
    <t>Vier besten Gruppen 3.</t>
  </si>
  <si>
    <t>Gruppen Dritte</t>
  </si>
  <si>
    <t>Sieger Spiel 91</t>
  </si>
  <si>
    <t>Sieger Spiel 93</t>
  </si>
  <si>
    <t>Halfinale</t>
  </si>
  <si>
    <t>Sieger Spiel 92</t>
  </si>
  <si>
    <t>Sieger Spiel 96</t>
  </si>
  <si>
    <t>Sieger Spiel 94</t>
  </si>
  <si>
    <t>Sieger Spiel 95</t>
  </si>
  <si>
    <t>Sieger Spiel 97</t>
  </si>
  <si>
    <t>Sieger Spiel 98</t>
  </si>
  <si>
    <t>Sieger Spiel 99</t>
  </si>
  <si>
    <t>Sieger Spiell 100</t>
  </si>
  <si>
    <t>Sieger Spiel 101</t>
  </si>
  <si>
    <t>Sieger Spiel 102</t>
  </si>
  <si>
    <t>Verlierer Spiel 103</t>
  </si>
  <si>
    <t>Verlierer Spiel 104</t>
  </si>
  <si>
    <t>Sieger Spiel  103</t>
  </si>
  <si>
    <t>Sieger Spiel 104</t>
  </si>
  <si>
    <t>Gruppe   Feld</t>
  </si>
  <si>
    <t>Achtelfinale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</si>
</sst>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6">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b/>
      <sz val="9"/>
      <name val="Arial"/>
      <family val="2"/>
    </font>
    <font>
      <sz val="9"/>
      <name val="Small Fonts"/>
      <family val="2"/>
    </font>
    <font>
      <b/>
      <i/>
      <sz val="9"/>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sz val="12"/>
      <color indexed="9"/>
      <name val="Arial"/>
      <family val="2"/>
    </font>
    <font>
      <b/>
      <sz val="10"/>
      <color indexed="26"/>
      <name val="Arial"/>
      <family val="2"/>
    </font>
    <font>
      <b/>
      <sz val="10"/>
      <color indexed="13"/>
      <name val="Arial"/>
      <family val="2"/>
    </font>
    <font>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2"/>
      <color theme="0"/>
      <name val="Arial"/>
      <family val="2"/>
    </font>
    <font>
      <b/>
      <sz val="10"/>
      <color theme="9" tint="0.7999799847602844"/>
      <name val="Arial"/>
      <family val="2"/>
    </font>
    <font>
      <b/>
      <sz val="10"/>
      <color rgb="FFFFFF00"/>
      <name val="Arial"/>
      <family val="2"/>
    </font>
    <font>
      <sz val="11"/>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10"/>
        <bgColor indexed="64"/>
      </patternFill>
    </fill>
    <fill>
      <patternFill patternType="solid">
        <fgColor rgb="FF0070C0"/>
        <bgColor indexed="64"/>
      </patternFill>
    </fill>
    <fill>
      <patternFill patternType="solid">
        <fgColor indexed="41"/>
        <bgColor indexed="64"/>
      </patternFill>
    </fill>
    <fill>
      <patternFill patternType="solid">
        <fgColor theme="9" tint="-0.24997000396251678"/>
        <bgColor indexed="64"/>
      </patternFill>
    </fill>
    <fill>
      <patternFill patternType="solid">
        <fgColor rgb="FF00B050"/>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style="thin"/>
      <top style="medium"/>
      <bottom style="thin"/>
    </border>
    <border>
      <left style="thin"/>
      <right style="thin"/>
      <top/>
      <bottom>
        <color indexed="63"/>
      </bottom>
    </border>
    <border>
      <left style="thin"/>
      <right style="medium"/>
      <top style="thin"/>
      <bottom style="thin"/>
    </border>
    <border>
      <left style="medium"/>
      <right style="medium"/>
      <top style="thin"/>
      <bottom style="thin"/>
    </border>
    <border>
      <left style="medium"/>
      <right/>
      <top style="medium"/>
      <bottom/>
    </border>
    <border>
      <left/>
      <right/>
      <top style="medium"/>
      <bottom/>
    </border>
    <border>
      <left style="thin"/>
      <right style="thin"/>
      <top style="medium"/>
      <bottom/>
    </border>
    <border>
      <left style="thin"/>
      <right style="medium"/>
      <top style="medium"/>
      <bottom/>
    </border>
    <border>
      <left style="medium"/>
      <right/>
      <top style="thin"/>
      <bottom/>
    </border>
    <border>
      <left style="thin"/>
      <right style="medium"/>
      <top style="thin"/>
      <botto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thin"/>
    </border>
    <border>
      <left style="thin"/>
      <right style="medium"/>
      <top>
        <color indexed="63"/>
      </top>
      <bottom/>
    </border>
    <border>
      <left/>
      <right/>
      <top style="medium"/>
      <bottom style="thin"/>
    </border>
    <border>
      <left>
        <color indexed="63"/>
      </left>
      <right style="medium"/>
      <top style="medium"/>
      <bottom>
        <color indexed="63"/>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right style="thin"/>
      <top/>
      <bottom style="thin"/>
    </border>
    <border>
      <left/>
      <right style="medium"/>
      <top style="thin"/>
      <bottom style="thin"/>
    </border>
    <border>
      <left/>
      <right style="medium"/>
      <top style="thin"/>
      <bottom style="medium"/>
    </border>
    <border>
      <left style="medium"/>
      <right/>
      <top style="medium"/>
      <bottom style="thin"/>
    </border>
    <border>
      <left/>
      <right style="medium"/>
      <top style="medium"/>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294">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4" borderId="0" xfId="0" applyFill="1" applyBorder="1" applyAlignment="1">
      <alignment/>
    </xf>
    <xf numFmtId="0" fontId="11" fillId="35" borderId="0" xfId="0" applyFont="1" applyFill="1" applyBorder="1" applyAlignment="1">
      <alignment horizontal="center" vertical="center"/>
    </xf>
    <xf numFmtId="0" fontId="0" fillId="35"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20" fontId="2" fillId="35" borderId="0" xfId="0" applyNumberFormat="1" applyFont="1" applyFill="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4"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7"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0" fillId="33" borderId="0" xfId="0" applyFont="1" applyFill="1" applyBorder="1" applyAlignment="1" applyProtection="1">
      <alignment horizontal="center"/>
      <protection/>
    </xf>
    <xf numFmtId="164" fontId="16"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38" borderId="0" xfId="0" applyFont="1" applyFill="1" applyAlignment="1" applyProtection="1">
      <alignment horizontal="center" vertical="center"/>
      <protection/>
    </xf>
    <xf numFmtId="0" fontId="16" fillId="38" borderId="0" xfId="0" applyFont="1" applyFill="1" applyAlignment="1" applyProtection="1">
      <alignment horizontal="right" vertical="center"/>
      <protection/>
    </xf>
    <xf numFmtId="0" fontId="16" fillId="38" borderId="0" xfId="0" applyFont="1" applyFill="1" applyAlignment="1" applyProtection="1">
      <alignment horizontal="center" vertical="center"/>
      <protection/>
    </xf>
    <xf numFmtId="0" fontId="16" fillId="38" borderId="0" xfId="0" applyFont="1" applyFill="1" applyAlignment="1" applyProtection="1">
      <alignment horizontal="left" vertical="center"/>
      <protection/>
    </xf>
    <xf numFmtId="0" fontId="16" fillId="38" borderId="0" xfId="0" applyFont="1" applyFill="1" applyAlignment="1" applyProtection="1">
      <alignment vertical="center"/>
      <protection/>
    </xf>
    <xf numFmtId="0" fontId="0" fillId="38" borderId="0" xfId="0" applyFont="1" applyFill="1" applyAlignment="1" applyProtection="1">
      <alignment horizontal="left" vertical="center"/>
      <protection/>
    </xf>
    <xf numFmtId="0" fontId="10" fillId="38" borderId="0" xfId="0" applyFont="1" applyFill="1" applyBorder="1" applyAlignment="1" applyProtection="1">
      <alignment vertical="center"/>
      <protection/>
    </xf>
    <xf numFmtId="0" fontId="16" fillId="38" borderId="14" xfId="0" applyFont="1" applyFill="1" applyBorder="1" applyAlignment="1" applyProtection="1">
      <alignment horizontal="right" vertical="center"/>
      <protection locked="0"/>
    </xf>
    <xf numFmtId="0" fontId="16" fillId="38" borderId="10" xfId="0" applyFont="1" applyFill="1" applyBorder="1" applyAlignment="1" applyProtection="1">
      <alignment horizontal="right" vertical="center"/>
      <protection locked="0"/>
    </xf>
    <xf numFmtId="164" fontId="16" fillId="38" borderId="15" xfId="0" applyNumberFormat="1" applyFont="1" applyFill="1" applyBorder="1" applyAlignment="1" applyProtection="1">
      <alignment horizontal="center" vertical="center"/>
      <protection/>
    </xf>
    <xf numFmtId="0" fontId="0" fillId="38" borderId="16" xfId="0" applyFont="1" applyFill="1" applyBorder="1" applyAlignment="1" applyProtection="1">
      <alignment horizontal="center" vertical="center"/>
      <protection/>
    </xf>
    <xf numFmtId="0" fontId="0" fillId="38" borderId="16" xfId="0" applyFont="1" applyFill="1" applyBorder="1" applyAlignment="1" applyProtection="1">
      <alignment horizontal="left" vertical="center"/>
      <protection/>
    </xf>
    <xf numFmtId="0" fontId="10" fillId="38" borderId="16" xfId="0" applyFont="1" applyFill="1" applyBorder="1" applyAlignment="1" applyProtection="1">
      <alignment horizontal="center" vertical="center"/>
      <protection/>
    </xf>
    <xf numFmtId="0" fontId="16" fillId="38" borderId="16" xfId="0" applyFont="1" applyFill="1" applyBorder="1" applyAlignment="1" applyProtection="1">
      <alignment horizontal="right" vertical="center"/>
      <protection/>
    </xf>
    <xf numFmtId="0" fontId="16" fillId="38" borderId="16" xfId="0" applyFont="1" applyFill="1" applyBorder="1" applyAlignment="1" applyProtection="1">
      <alignment horizontal="center" vertical="center"/>
      <protection/>
    </xf>
    <xf numFmtId="0" fontId="16" fillId="38" borderId="16" xfId="0" applyFont="1" applyFill="1" applyBorder="1" applyAlignment="1" applyProtection="1">
      <alignment horizontal="left" vertical="center"/>
      <protection/>
    </xf>
    <xf numFmtId="164" fontId="16" fillId="38" borderId="17" xfId="0" applyNumberFormat="1" applyFont="1" applyFill="1" applyBorder="1" applyAlignment="1" applyProtection="1">
      <alignment horizontal="center" vertical="center"/>
      <protection/>
    </xf>
    <xf numFmtId="0" fontId="0" fillId="38" borderId="0" xfId="0" applyFont="1" applyFill="1" applyBorder="1" applyAlignment="1" applyProtection="1">
      <alignment horizontal="center" vertical="center"/>
      <protection/>
    </xf>
    <xf numFmtId="0" fontId="0" fillId="38" borderId="0" xfId="0" applyFont="1" applyFill="1" applyBorder="1" applyAlignment="1" applyProtection="1">
      <alignment horizontal="left" vertical="center"/>
      <protection/>
    </xf>
    <xf numFmtId="0" fontId="10" fillId="38" borderId="0" xfId="0" applyFont="1" applyFill="1" applyBorder="1" applyAlignment="1" applyProtection="1">
      <alignment horizontal="center" vertical="center"/>
      <protection/>
    </xf>
    <xf numFmtId="0" fontId="16" fillId="38" borderId="0" xfId="0" applyFont="1" applyFill="1" applyBorder="1" applyAlignment="1" applyProtection="1">
      <alignment horizontal="right" vertical="center"/>
      <protection/>
    </xf>
    <xf numFmtId="0" fontId="16" fillId="38" borderId="0" xfId="0" applyFont="1" applyFill="1" applyBorder="1" applyAlignment="1" applyProtection="1">
      <alignment horizontal="center" vertical="center"/>
      <protection/>
    </xf>
    <xf numFmtId="0" fontId="16" fillId="38" borderId="0" xfId="0" applyFont="1" applyFill="1" applyBorder="1" applyAlignment="1" applyProtection="1">
      <alignment horizontal="left" vertical="center"/>
      <protection/>
    </xf>
    <xf numFmtId="164" fontId="16" fillId="38" borderId="18" xfId="0" applyNumberFormat="1" applyFont="1" applyFill="1" applyBorder="1" applyAlignment="1" applyProtection="1">
      <alignment horizontal="center" vertical="center"/>
      <protection/>
    </xf>
    <xf numFmtId="0" fontId="0" fillId="38" borderId="19" xfId="0" applyFont="1" applyFill="1" applyBorder="1" applyAlignment="1" applyProtection="1">
      <alignment horizontal="center" vertical="center"/>
      <protection/>
    </xf>
    <xf numFmtId="0" fontId="0" fillId="38" borderId="19" xfId="0" applyFont="1" applyFill="1" applyBorder="1" applyAlignment="1" applyProtection="1">
      <alignment horizontal="left" vertical="center"/>
      <protection/>
    </xf>
    <xf numFmtId="0" fontId="10" fillId="38" borderId="19" xfId="0" applyFont="1" applyFill="1" applyBorder="1" applyAlignment="1" applyProtection="1">
      <alignment horizontal="center" vertical="center"/>
      <protection/>
    </xf>
    <xf numFmtId="0" fontId="16" fillId="38" borderId="19" xfId="0" applyFont="1" applyFill="1" applyBorder="1" applyAlignment="1" applyProtection="1">
      <alignment horizontal="right" vertical="center"/>
      <protection/>
    </xf>
    <xf numFmtId="0" fontId="16" fillId="38" borderId="19" xfId="0" applyFont="1" applyFill="1" applyBorder="1" applyAlignment="1" applyProtection="1">
      <alignment horizontal="center" vertical="center"/>
      <protection/>
    </xf>
    <xf numFmtId="0" fontId="16" fillId="38" borderId="19" xfId="0" applyFont="1" applyFill="1" applyBorder="1" applyAlignment="1" applyProtection="1">
      <alignment horizontal="left" vertical="center"/>
      <protection/>
    </xf>
    <xf numFmtId="0" fontId="10" fillId="38" borderId="16" xfId="0" applyFont="1" applyFill="1" applyBorder="1" applyAlignment="1" applyProtection="1">
      <alignment vertical="center"/>
      <protection/>
    </xf>
    <xf numFmtId="0" fontId="10" fillId="38" borderId="19" xfId="0" applyFont="1" applyFill="1" applyBorder="1" applyAlignment="1" applyProtection="1">
      <alignment vertical="center"/>
      <protection/>
    </xf>
    <xf numFmtId="164" fontId="16" fillId="39" borderId="17" xfId="0" applyNumberFormat="1" applyFont="1" applyFill="1" applyBorder="1" applyAlignment="1" applyProtection="1">
      <alignment horizontal="center" vertical="center"/>
      <protection/>
    </xf>
    <xf numFmtId="0" fontId="0" fillId="39" borderId="16" xfId="0" applyFont="1" applyFill="1" applyBorder="1" applyAlignment="1" applyProtection="1">
      <alignment horizontal="center" vertical="center"/>
      <protection/>
    </xf>
    <xf numFmtId="0" fontId="0" fillId="39" borderId="16" xfId="0" applyFont="1" applyFill="1" applyBorder="1" applyAlignment="1" applyProtection="1">
      <alignment horizontal="left" vertical="center"/>
      <protection/>
    </xf>
    <xf numFmtId="0" fontId="10"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right" vertical="center"/>
      <protection/>
    </xf>
    <xf numFmtId="0" fontId="16"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left"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vertical="center"/>
      <protection/>
    </xf>
    <xf numFmtId="0" fontId="10"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right" vertical="center"/>
      <protection/>
    </xf>
    <xf numFmtId="0" fontId="16"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left" vertical="center"/>
      <protection/>
    </xf>
    <xf numFmtId="164" fontId="16" fillId="39" borderId="18" xfId="0" applyNumberFormat="1" applyFont="1" applyFill="1" applyBorder="1" applyAlignment="1" applyProtection="1">
      <alignment horizontal="center" vertical="center"/>
      <protection/>
    </xf>
    <xf numFmtId="0" fontId="0" fillId="39" borderId="19" xfId="0" applyFont="1" applyFill="1" applyBorder="1" applyAlignment="1" applyProtection="1">
      <alignment horizontal="center" vertical="center"/>
      <protection/>
    </xf>
    <xf numFmtId="0" fontId="0" fillId="39" borderId="19" xfId="0" applyFont="1" applyFill="1" applyBorder="1" applyAlignment="1" applyProtection="1">
      <alignment horizontal="left" vertical="center"/>
      <protection/>
    </xf>
    <xf numFmtId="0" fontId="10" fillId="39" borderId="19" xfId="0" applyFont="1" applyFill="1" applyBorder="1" applyAlignment="1" applyProtection="1">
      <alignment vertical="center"/>
      <protection/>
    </xf>
    <xf numFmtId="0" fontId="16" fillId="39" borderId="19" xfId="0" applyFont="1" applyFill="1" applyBorder="1" applyAlignment="1" applyProtection="1">
      <alignment horizontal="right" vertical="center"/>
      <protection/>
    </xf>
    <xf numFmtId="0" fontId="16" fillId="39" borderId="19" xfId="0" applyFont="1" applyFill="1" applyBorder="1" applyAlignment="1" applyProtection="1">
      <alignment horizontal="center" vertical="center"/>
      <protection/>
    </xf>
    <xf numFmtId="0" fontId="16" fillId="39" borderId="19" xfId="0" applyFont="1" applyFill="1" applyBorder="1" applyAlignment="1" applyProtection="1">
      <alignment horizontal="lef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0" fontId="26"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26" fillId="33" borderId="0" xfId="0" applyFont="1" applyFill="1" applyAlignment="1" applyProtection="1">
      <alignment horizontal="left" vertical="top"/>
      <protection/>
    </xf>
    <xf numFmtId="0" fontId="24" fillId="33"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164" fontId="16" fillId="38" borderId="13"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81" fillId="38" borderId="0"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xf>
    <xf numFmtId="0" fontId="0" fillId="38" borderId="16" xfId="0" applyFont="1" applyFill="1" applyBorder="1" applyAlignment="1" applyProtection="1">
      <alignment horizontal="left" vertical="center"/>
      <protection/>
    </xf>
    <xf numFmtId="0" fontId="16" fillId="38" borderId="16" xfId="0" applyFont="1" applyFill="1" applyBorder="1" applyAlignment="1" applyProtection="1">
      <alignment horizontal="right" vertical="center"/>
      <protection locked="0"/>
    </xf>
    <xf numFmtId="0" fontId="16" fillId="38" borderId="16" xfId="0" applyFont="1" applyFill="1" applyBorder="1" applyAlignment="1" applyProtection="1">
      <alignment horizontal="left" vertical="center"/>
      <protection locked="0"/>
    </xf>
    <xf numFmtId="0" fontId="0"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right" vertical="center"/>
      <protection/>
    </xf>
    <xf numFmtId="0" fontId="16"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left" vertical="center"/>
      <protection/>
    </xf>
    <xf numFmtId="0" fontId="16" fillId="40" borderId="14" xfId="0" applyFont="1" applyFill="1" applyBorder="1" applyAlignment="1" applyProtection="1">
      <alignment horizontal="right" vertical="center"/>
      <protection locked="0"/>
    </xf>
    <xf numFmtId="0" fontId="2" fillId="38" borderId="0" xfId="0" applyFont="1" applyFill="1" applyBorder="1" applyAlignment="1" applyProtection="1">
      <alignment horizontal="center" vertical="center"/>
      <protection locked="0"/>
    </xf>
    <xf numFmtId="0" fontId="2" fillId="38" borderId="0" xfId="0" applyFont="1" applyFill="1" applyBorder="1" applyAlignment="1" applyProtection="1">
      <alignment horizontal="center"/>
      <protection locked="0"/>
    </xf>
    <xf numFmtId="0" fontId="9" fillId="37" borderId="20" xfId="0" applyFont="1" applyFill="1" applyBorder="1" applyAlignment="1">
      <alignment horizontal="center" vertical="center"/>
    </xf>
    <xf numFmtId="0" fontId="2" fillId="35" borderId="21"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protection locked="0"/>
    </xf>
    <xf numFmtId="0" fontId="2" fillId="14" borderId="21" xfId="0" applyFont="1" applyFill="1" applyBorder="1" applyAlignment="1" applyProtection="1">
      <alignment horizontal="center" vertical="center"/>
      <protection locked="0"/>
    </xf>
    <xf numFmtId="0" fontId="2" fillId="19" borderId="22" xfId="0" applyFont="1" applyFill="1" applyBorder="1" applyAlignment="1" applyProtection="1">
      <alignment horizontal="center" vertical="center"/>
      <protection locked="0"/>
    </xf>
    <xf numFmtId="0" fontId="2" fillId="15" borderId="23" xfId="0" applyFont="1" applyFill="1" applyBorder="1" applyAlignment="1" applyProtection="1">
      <alignment horizontal="center" vertical="center"/>
      <protection locked="0"/>
    </xf>
    <xf numFmtId="0" fontId="16" fillId="38" borderId="0" xfId="0" applyFont="1" applyFill="1" applyBorder="1" applyAlignment="1" applyProtection="1">
      <alignment horizontal="right" vertical="center"/>
      <protection locked="0"/>
    </xf>
    <xf numFmtId="0" fontId="0" fillId="33" borderId="0" xfId="0" applyFont="1" applyFill="1" applyAlignment="1" applyProtection="1">
      <alignment horizontal="left" vertical="center"/>
      <protection/>
    </xf>
    <xf numFmtId="0" fontId="0" fillId="38" borderId="0" xfId="0" applyFont="1" applyFill="1" applyBorder="1" applyAlignment="1" applyProtection="1">
      <alignment horizontal="center" vertical="center"/>
      <protection/>
    </xf>
    <xf numFmtId="0" fontId="16" fillId="38" borderId="0" xfId="0" applyFont="1" applyFill="1" applyBorder="1" applyAlignment="1" applyProtection="1">
      <alignment horizontal="left" vertical="center"/>
      <protection locked="0"/>
    </xf>
    <xf numFmtId="0" fontId="16" fillId="38" borderId="21" xfId="0" applyFont="1" applyFill="1" applyBorder="1" applyAlignment="1" applyProtection="1">
      <alignment horizontal="right" vertical="center"/>
      <protection locked="0"/>
    </xf>
    <xf numFmtId="164" fontId="16" fillId="38" borderId="24" xfId="0" applyNumberFormat="1" applyFont="1" applyFill="1" applyBorder="1" applyAlignment="1" applyProtection="1">
      <alignment horizontal="center" vertical="center"/>
      <protection/>
    </xf>
    <xf numFmtId="0" fontId="0" fillId="38" borderId="25" xfId="0" applyFont="1" applyFill="1" applyBorder="1" applyAlignment="1" applyProtection="1">
      <alignment horizontal="center" vertical="center"/>
      <protection/>
    </xf>
    <xf numFmtId="0" fontId="16" fillId="38" borderId="25" xfId="0" applyFont="1" applyFill="1" applyBorder="1" applyAlignment="1" applyProtection="1">
      <alignment horizontal="right" vertical="center"/>
      <protection/>
    </xf>
    <xf numFmtId="0" fontId="16" fillId="38" borderId="25" xfId="0" applyFont="1" applyFill="1" applyBorder="1" applyAlignment="1" applyProtection="1">
      <alignment horizontal="center" vertical="center"/>
      <protection/>
    </xf>
    <xf numFmtId="0" fontId="16" fillId="38" borderId="25" xfId="0" applyFont="1" applyFill="1" applyBorder="1" applyAlignment="1" applyProtection="1">
      <alignment horizontal="left" vertical="center"/>
      <protection/>
    </xf>
    <xf numFmtId="0" fontId="16" fillId="38" borderId="26" xfId="0" applyFont="1" applyFill="1" applyBorder="1" applyAlignment="1" applyProtection="1">
      <alignment horizontal="right" vertical="center"/>
      <protection locked="0"/>
    </xf>
    <xf numFmtId="0" fontId="16" fillId="38" borderId="27" xfId="0" applyFont="1" applyFill="1" applyBorder="1" applyAlignment="1" applyProtection="1">
      <alignment horizontal="left" vertical="center"/>
      <protection locked="0"/>
    </xf>
    <xf numFmtId="164" fontId="16" fillId="38" borderId="28" xfId="0" applyNumberFormat="1" applyFont="1" applyFill="1" applyBorder="1" applyAlignment="1" applyProtection="1">
      <alignment horizontal="center" vertical="center"/>
      <protection/>
    </xf>
    <xf numFmtId="0" fontId="16" fillId="38" borderId="29" xfId="0" applyFont="1" applyFill="1" applyBorder="1" applyAlignment="1" applyProtection="1">
      <alignment horizontal="left" vertical="center"/>
      <protection locked="0"/>
    </xf>
    <xf numFmtId="164" fontId="16" fillId="40" borderId="28" xfId="0" applyNumberFormat="1" applyFont="1" applyFill="1" applyBorder="1" applyAlignment="1" applyProtection="1">
      <alignment horizontal="center" vertical="center"/>
      <protection/>
    </xf>
    <xf numFmtId="0" fontId="16" fillId="40" borderId="29" xfId="0" applyFont="1" applyFill="1" applyBorder="1" applyAlignment="1" applyProtection="1">
      <alignment horizontal="left" vertical="center"/>
      <protection locked="0"/>
    </xf>
    <xf numFmtId="0" fontId="2" fillId="35" borderId="30" xfId="0" applyFont="1" applyFill="1" applyBorder="1" applyAlignment="1" applyProtection="1">
      <alignment horizontal="center" vertical="center"/>
      <protection locked="0"/>
    </xf>
    <xf numFmtId="0" fontId="2" fillId="36" borderId="22" xfId="0" applyFont="1" applyFill="1" applyBorder="1" applyAlignment="1" applyProtection="1">
      <alignment horizontal="center"/>
      <protection locked="0"/>
    </xf>
    <xf numFmtId="0" fontId="2" fillId="14" borderId="30" xfId="0" applyFont="1" applyFill="1" applyBorder="1" applyAlignment="1" applyProtection="1">
      <alignment horizontal="center" vertical="center"/>
      <protection locked="0"/>
    </xf>
    <xf numFmtId="164" fontId="0" fillId="38" borderId="31" xfId="0" applyNumberFormat="1" applyFont="1" applyFill="1" applyBorder="1" applyAlignment="1" applyProtection="1">
      <alignment horizontal="center" vertical="top"/>
      <protection/>
    </xf>
    <xf numFmtId="0" fontId="31" fillId="38" borderId="0" xfId="0" applyFont="1" applyFill="1" applyBorder="1" applyAlignment="1" applyProtection="1">
      <alignment horizontal="center" vertical="top"/>
      <protection/>
    </xf>
    <xf numFmtId="0" fontId="26" fillId="38"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0" fillId="33" borderId="32" xfId="0" applyFont="1" applyFill="1" applyBorder="1" applyAlignment="1" applyProtection="1">
      <alignment/>
      <protection/>
    </xf>
    <xf numFmtId="164" fontId="16" fillId="38" borderId="33" xfId="0" applyNumberFormat="1" applyFont="1" applyFill="1" applyBorder="1" applyAlignment="1" applyProtection="1">
      <alignment horizontal="center" vertical="center"/>
      <protection/>
    </xf>
    <xf numFmtId="0" fontId="0" fillId="33" borderId="22" xfId="0" applyFont="1" applyFill="1" applyBorder="1" applyAlignment="1" applyProtection="1">
      <alignment horizontal="left"/>
      <protection locked="0"/>
    </xf>
    <xf numFmtId="0" fontId="0" fillId="33" borderId="31" xfId="0" applyFont="1" applyFill="1" applyBorder="1" applyAlignment="1" applyProtection="1">
      <alignment horizontal="center" vertical="center"/>
      <protection/>
    </xf>
    <xf numFmtId="164" fontId="16" fillId="38" borderId="31" xfId="0" applyNumberFormat="1" applyFont="1" applyFill="1" applyBorder="1" applyAlignment="1" applyProtection="1">
      <alignment horizontal="center" vertical="center"/>
      <protection/>
    </xf>
    <xf numFmtId="0" fontId="16" fillId="38" borderId="34" xfId="0" applyFont="1" applyFill="1" applyBorder="1" applyAlignment="1" applyProtection="1">
      <alignment horizontal="left" vertical="center"/>
      <protection locked="0"/>
    </xf>
    <xf numFmtId="0" fontId="0" fillId="33" borderId="0" xfId="0" applyFont="1" applyFill="1" applyBorder="1" applyAlignment="1" applyProtection="1">
      <alignment/>
      <protection/>
    </xf>
    <xf numFmtId="0" fontId="30" fillId="41" borderId="35" xfId="0" applyFont="1" applyFill="1" applyBorder="1" applyAlignment="1" applyProtection="1">
      <alignment horizontal="left"/>
      <protection/>
    </xf>
    <xf numFmtId="0" fontId="30" fillId="41" borderId="11" xfId="0" applyFont="1" applyFill="1" applyBorder="1" applyAlignment="1" applyProtection="1">
      <alignment horizontal="right"/>
      <protection/>
    </xf>
    <xf numFmtId="0" fontId="30" fillId="41" borderId="11" xfId="0" applyFont="1" applyFill="1" applyBorder="1" applyAlignment="1" applyProtection="1">
      <alignment horizontal="left"/>
      <protection/>
    </xf>
    <xf numFmtId="20" fontId="2" fillId="42" borderId="0" xfId="0" applyNumberFormat="1" applyFont="1" applyFill="1" applyAlignment="1" applyProtection="1">
      <alignment/>
      <protection locked="0"/>
    </xf>
    <xf numFmtId="20" fontId="81" fillId="43" borderId="0" xfId="0" applyNumberFormat="1" applyFont="1" applyFill="1" applyAlignment="1" applyProtection="1">
      <alignment/>
      <protection locked="0"/>
    </xf>
    <xf numFmtId="0" fontId="26" fillId="38" borderId="0" xfId="0" applyFont="1" applyFill="1" applyAlignment="1" applyProtection="1">
      <alignment horizontal="center" vertical="top" wrapText="1"/>
      <protection/>
    </xf>
    <xf numFmtId="0" fontId="2" fillId="38" borderId="11" xfId="0" applyFont="1" applyFill="1" applyBorder="1" applyAlignment="1" applyProtection="1">
      <alignment horizontal="right"/>
      <protection/>
    </xf>
    <xf numFmtId="0" fontId="2" fillId="38" borderId="11" xfId="0" applyFont="1" applyFill="1" applyBorder="1" applyAlignment="1" applyProtection="1">
      <alignment horizontal="left"/>
      <protection/>
    </xf>
    <xf numFmtId="0" fontId="0" fillId="33" borderId="25" xfId="0" applyFont="1" applyFill="1" applyBorder="1" applyAlignment="1" applyProtection="1">
      <alignment/>
      <protection/>
    </xf>
    <xf numFmtId="0" fontId="0" fillId="33" borderId="25" xfId="0" applyFont="1" applyFill="1" applyBorder="1" applyAlignment="1" applyProtection="1">
      <alignment horizontal="center"/>
      <protection/>
    </xf>
    <xf numFmtId="0" fontId="0" fillId="33" borderId="36" xfId="0" applyFont="1" applyFill="1" applyBorder="1" applyAlignment="1" applyProtection="1">
      <alignment horizontal="left"/>
      <protection/>
    </xf>
    <xf numFmtId="0" fontId="2" fillId="33" borderId="0" xfId="0" applyFont="1" applyFill="1" applyAlignment="1" applyProtection="1">
      <alignment vertical="center"/>
      <protection/>
    </xf>
    <xf numFmtId="0" fontId="24" fillId="40" borderId="11" xfId="0" applyFont="1" applyFill="1" applyBorder="1" applyAlignment="1" applyProtection="1">
      <alignment horizontal="center" vertical="center"/>
      <protection/>
    </xf>
    <xf numFmtId="0" fontId="24" fillId="38" borderId="11" xfId="0" applyFont="1" applyFill="1" applyBorder="1" applyAlignment="1" applyProtection="1">
      <alignment horizontal="center" vertical="center"/>
      <protection/>
    </xf>
    <xf numFmtId="0" fontId="24" fillId="38" borderId="0" xfId="0" applyFont="1" applyFill="1" applyBorder="1" applyAlignment="1" applyProtection="1">
      <alignment horizontal="center" vertical="top"/>
      <protection/>
    </xf>
    <xf numFmtId="0" fontId="24" fillId="33" borderId="0" xfId="0" applyFont="1" applyFill="1" applyBorder="1" applyAlignment="1" applyProtection="1">
      <alignment horizontal="center"/>
      <protection/>
    </xf>
    <xf numFmtId="0" fontId="24" fillId="33" borderId="11" xfId="0" applyFont="1" applyFill="1" applyBorder="1" applyAlignment="1" applyProtection="1">
      <alignment horizontal="center"/>
      <protection/>
    </xf>
    <xf numFmtId="0" fontId="24" fillId="33" borderId="0" xfId="0" applyFont="1" applyFill="1" applyAlignment="1" applyProtection="1">
      <alignment horizontal="center"/>
      <protection/>
    </xf>
    <xf numFmtId="0" fontId="45" fillId="33" borderId="0" xfId="0" applyFont="1" applyFill="1" applyAlignment="1" applyProtection="1">
      <alignment horizontal="center"/>
      <protection/>
    </xf>
    <xf numFmtId="0" fontId="24" fillId="38" borderId="35" xfId="0" applyFont="1" applyFill="1" applyBorder="1" applyAlignment="1" applyProtection="1">
      <alignment horizontal="center" vertical="center"/>
      <protection/>
    </xf>
    <xf numFmtId="0" fontId="24" fillId="40" borderId="35" xfId="0" applyFont="1" applyFill="1" applyBorder="1" applyAlignment="1" applyProtection="1">
      <alignment horizontal="center" vertical="center"/>
      <protection/>
    </xf>
    <xf numFmtId="0" fontId="24" fillId="38" borderId="0" xfId="0" applyFont="1" applyFill="1" applyBorder="1" applyAlignment="1" applyProtection="1">
      <alignment horizontal="center" vertical="center"/>
      <protection/>
    </xf>
    <xf numFmtId="0" fontId="24" fillId="38" borderId="16" xfId="0" applyFont="1" applyFill="1" applyBorder="1" applyAlignment="1" applyProtection="1">
      <alignment horizontal="center" vertical="center"/>
      <protection/>
    </xf>
    <xf numFmtId="0" fontId="46" fillId="33" borderId="10" xfId="0" applyFont="1" applyFill="1" applyBorder="1" applyAlignment="1" applyProtection="1">
      <alignment horizontal="center" vertical="center"/>
      <protection/>
    </xf>
    <xf numFmtId="0" fontId="24" fillId="33" borderId="0" xfId="0" applyFont="1" applyFill="1" applyAlignment="1" applyProtection="1">
      <alignment horizontal="center" vertical="center"/>
      <protection/>
    </xf>
    <xf numFmtId="0" fontId="2" fillId="33" borderId="31" xfId="0" applyFont="1" applyFill="1" applyBorder="1" applyAlignment="1" applyProtection="1">
      <alignment horizontal="center" vertical="center" wrapText="1"/>
      <protection/>
    </xf>
    <xf numFmtId="20" fontId="82" fillId="43" borderId="31" xfId="0" applyNumberFormat="1" applyFont="1" applyFill="1" applyBorder="1" applyAlignment="1" applyProtection="1">
      <alignment horizontal="center"/>
      <protection locked="0"/>
    </xf>
    <xf numFmtId="164" fontId="16" fillId="38" borderId="37" xfId="0" applyNumberFormat="1" applyFont="1" applyFill="1" applyBorder="1" applyAlignment="1" applyProtection="1">
      <alignment horizontal="center" vertical="center"/>
      <protection/>
    </xf>
    <xf numFmtId="0" fontId="0" fillId="38" borderId="38" xfId="0" applyFont="1" applyFill="1" applyBorder="1" applyAlignment="1" applyProtection="1">
      <alignment horizontal="center" vertical="center"/>
      <protection/>
    </xf>
    <xf numFmtId="0" fontId="24" fillId="38" borderId="38" xfId="0" applyFont="1" applyFill="1" applyBorder="1" applyAlignment="1" applyProtection="1">
      <alignment horizontal="center" vertical="center"/>
      <protection/>
    </xf>
    <xf numFmtId="0" fontId="16" fillId="38" borderId="38" xfId="0" applyFont="1" applyFill="1" applyBorder="1" applyAlignment="1" applyProtection="1">
      <alignment horizontal="right" vertical="center"/>
      <protection/>
    </xf>
    <xf numFmtId="0" fontId="16" fillId="38" borderId="38" xfId="0" applyFont="1" applyFill="1" applyBorder="1" applyAlignment="1" applyProtection="1">
      <alignment horizontal="center" vertical="center"/>
      <protection/>
    </xf>
    <xf numFmtId="0" fontId="16" fillId="38" borderId="38" xfId="0" applyFont="1" applyFill="1" applyBorder="1" applyAlignment="1" applyProtection="1">
      <alignment horizontal="left" vertical="center"/>
      <protection/>
    </xf>
    <xf numFmtId="0" fontId="16" fillId="38" borderId="39" xfId="0" applyFont="1" applyFill="1" applyBorder="1" applyAlignment="1" applyProtection="1">
      <alignment horizontal="right" vertical="center"/>
      <protection locked="0"/>
    </xf>
    <xf numFmtId="0" fontId="16" fillId="38" borderId="40" xfId="0" applyFont="1" applyFill="1" applyBorder="1" applyAlignment="1" applyProtection="1">
      <alignment horizontal="left" vertical="center"/>
      <protection locked="0"/>
    </xf>
    <xf numFmtId="0" fontId="8" fillId="44" borderId="0" xfId="0" applyFont="1" applyFill="1" applyBorder="1" applyAlignment="1">
      <alignment horizontal="center" vertical="center"/>
    </xf>
    <xf numFmtId="14" fontId="83" fillId="45" borderId="0" xfId="0" applyNumberFormat="1" applyFont="1" applyFill="1" applyAlignment="1" applyProtection="1">
      <alignment horizontal="center" vertical="center"/>
      <protection locked="0"/>
    </xf>
    <xf numFmtId="14" fontId="84" fillId="46" borderId="0" xfId="0" applyNumberFormat="1" applyFont="1" applyFill="1" applyAlignment="1" applyProtection="1">
      <alignment horizontal="center"/>
      <protection locked="0"/>
    </xf>
    <xf numFmtId="0" fontId="21" fillId="33" borderId="0" xfId="0" applyFont="1" applyFill="1" applyAlignment="1" applyProtection="1">
      <alignment horizontal="left"/>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16" fillId="0" borderId="13"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15" fillId="33" borderId="13"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24" fillId="33" borderId="13"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17" fillId="33" borderId="24" xfId="0" applyFont="1" applyFill="1" applyBorder="1" applyAlignment="1" applyProtection="1">
      <alignment horizontal="center" wrapText="1"/>
      <protection/>
    </xf>
    <xf numFmtId="0" fontId="17" fillId="33" borderId="25" xfId="0" applyFont="1" applyFill="1" applyBorder="1" applyAlignment="1" applyProtection="1">
      <alignment horizontal="center" wrapText="1"/>
      <protection/>
    </xf>
    <xf numFmtId="14" fontId="17" fillId="33" borderId="25" xfId="0" applyNumberFormat="1" applyFont="1" applyFill="1" applyBorder="1" applyAlignment="1" applyProtection="1">
      <alignment horizontal="left" wrapText="1"/>
      <protection/>
    </xf>
    <xf numFmtId="0" fontId="17" fillId="33" borderId="25" xfId="0" applyFont="1" applyFill="1" applyBorder="1" applyAlignment="1" applyProtection="1">
      <alignment horizontal="left" wrapText="1"/>
      <protection/>
    </xf>
    <xf numFmtId="0" fontId="44" fillId="33" borderId="4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4" fillId="33" borderId="18" xfId="0" applyFont="1" applyFill="1" applyBorder="1" applyAlignment="1" applyProtection="1">
      <alignment horizontal="center"/>
      <protection locked="0"/>
    </xf>
    <xf numFmtId="0" fontId="24" fillId="33" borderId="19" xfId="0" applyFont="1" applyFill="1" applyBorder="1" applyAlignment="1" applyProtection="1">
      <alignment horizontal="center"/>
      <protection locked="0"/>
    </xf>
    <xf numFmtId="0" fontId="24" fillId="33" borderId="42" xfId="0" applyFont="1" applyFill="1" applyBorder="1" applyAlignment="1" applyProtection="1">
      <alignment horizontal="center"/>
      <protection locked="0"/>
    </xf>
    <xf numFmtId="0" fontId="15" fillId="33" borderId="19" xfId="0" applyFont="1" applyFill="1" applyBorder="1" applyAlignment="1" applyProtection="1">
      <alignment horizontal="center" vertical="center"/>
      <protection/>
    </xf>
    <xf numFmtId="0" fontId="24" fillId="33" borderId="13"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43" xfId="0" applyFont="1" applyFill="1" applyBorder="1" applyAlignment="1" applyProtection="1">
      <alignment horizontal="center" vertical="top"/>
      <protection locked="0"/>
    </xf>
    <xf numFmtId="0" fontId="15" fillId="33" borderId="0" xfId="0" applyFont="1" applyFill="1" applyAlignment="1" applyProtection="1">
      <alignment horizontal="center" vertical="center"/>
      <protection/>
    </xf>
    <xf numFmtId="0" fontId="16" fillId="0" borderId="33" xfId="0" applyFont="1" applyBorder="1" applyAlignment="1">
      <alignment horizontal="left"/>
    </xf>
    <xf numFmtId="0" fontId="16" fillId="0" borderId="43" xfId="0" applyFont="1" applyBorder="1" applyAlignment="1">
      <alignment horizontal="left"/>
    </xf>
    <xf numFmtId="0" fontId="17" fillId="33" borderId="0" xfId="0" applyFont="1" applyFill="1" applyBorder="1" applyAlignment="1" applyProtection="1">
      <alignment horizontal="center" wrapText="1"/>
      <protection/>
    </xf>
    <xf numFmtId="14" fontId="17" fillId="33" borderId="0" xfId="0" applyNumberFormat="1" applyFont="1" applyFill="1" applyBorder="1" applyAlignment="1" applyProtection="1">
      <alignment horizontal="left" wrapText="1"/>
      <protection/>
    </xf>
    <xf numFmtId="0" fontId="17" fillId="33" borderId="0" xfId="0" applyFont="1" applyFill="1" applyBorder="1" applyAlignment="1" applyProtection="1">
      <alignment horizontal="left" wrapText="1"/>
      <protection/>
    </xf>
    <xf numFmtId="0" fontId="2" fillId="33" borderId="19" xfId="0" applyFont="1" applyFill="1" applyBorder="1" applyAlignment="1" applyProtection="1">
      <alignment horizontal="center" vertical="center"/>
      <protection/>
    </xf>
    <xf numFmtId="0" fontId="16" fillId="0" borderId="30" xfId="0" applyFont="1" applyBorder="1" applyAlignment="1">
      <alignment horizontal="left"/>
    </xf>
    <xf numFmtId="0" fontId="16" fillId="0" borderId="22" xfId="0" applyFont="1" applyBorder="1" applyAlignment="1">
      <alignment horizontal="left"/>
    </xf>
    <xf numFmtId="0" fontId="16" fillId="0" borderId="37" xfId="0" applyFont="1" applyBorder="1" applyAlignment="1">
      <alignment horizontal="left"/>
    </xf>
    <xf numFmtId="0" fontId="16" fillId="0" borderId="38" xfId="0" applyFont="1" applyBorder="1" applyAlignment="1">
      <alignment horizontal="left"/>
    </xf>
    <xf numFmtId="0" fontId="16" fillId="0" borderId="44" xfId="0" applyFont="1" applyBorder="1" applyAlignment="1">
      <alignment horizontal="left"/>
    </xf>
    <xf numFmtId="0" fontId="85" fillId="38" borderId="0" xfId="0" applyFont="1" applyFill="1" applyBorder="1" applyAlignment="1">
      <alignment horizontal="left"/>
    </xf>
    <xf numFmtId="164" fontId="13" fillId="33" borderId="0" xfId="0" applyNumberFormat="1" applyFont="1" applyFill="1" applyBorder="1" applyAlignment="1" applyProtection="1">
      <alignment horizontal="center"/>
      <protection/>
    </xf>
    <xf numFmtId="0" fontId="27" fillId="33" borderId="0" xfId="0" applyFont="1" applyFill="1" applyAlignment="1" applyProtection="1">
      <alignment horizontal="center" vertical="center"/>
      <protection/>
    </xf>
    <xf numFmtId="0" fontId="17" fillId="33" borderId="13"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0" fontId="15" fillId="33" borderId="45" xfId="0" applyFont="1" applyFill="1" applyBorder="1" applyAlignment="1" applyProtection="1">
      <alignment horizontal="center" vertical="center"/>
      <protection/>
    </xf>
    <xf numFmtId="0" fontId="15" fillId="33" borderId="46" xfId="0" applyFont="1" applyFill="1" applyBorder="1" applyAlignment="1" applyProtection="1">
      <alignment horizontal="center" vertical="center"/>
      <protection/>
    </xf>
    <xf numFmtId="0" fontId="16" fillId="0" borderId="47" xfId="0" applyFont="1" applyBorder="1" applyAlignment="1">
      <alignment horizontal="left"/>
    </xf>
    <xf numFmtId="0" fontId="16" fillId="0" borderId="40" xfId="0" applyFont="1" applyBorder="1" applyAlignment="1">
      <alignment horizontal="left"/>
    </xf>
    <xf numFmtId="0" fontId="15" fillId="33" borderId="3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3" fillId="0"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266825" y="266700"/>
          <a:ext cx="8267700" cy="42005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8229600" y="3867150"/>
          <a:ext cx="11906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K5" sqref="K5"/>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14</v>
      </c>
      <c r="B2" s="13" t="s">
        <v>15</v>
      </c>
      <c r="C2" s="13"/>
      <c r="D2" s="13" t="s">
        <v>15</v>
      </c>
      <c r="E2" s="280" t="s">
        <v>7</v>
      </c>
      <c r="F2" s="280"/>
      <c r="G2" s="280"/>
      <c r="H2" s="50" t="s">
        <v>16</v>
      </c>
      <c r="I2" s="50" t="s">
        <v>17</v>
      </c>
      <c r="J2" s="14"/>
      <c r="K2" s="139" t="s">
        <v>50</v>
      </c>
      <c r="L2" s="15" t="s">
        <v>18</v>
      </c>
      <c r="M2" s="15" t="s">
        <v>0</v>
      </c>
      <c r="N2" s="281" t="s">
        <v>1</v>
      </c>
      <c r="O2" s="281"/>
      <c r="P2" s="281"/>
      <c r="Q2" s="15" t="s">
        <v>19</v>
      </c>
      <c r="R2" s="10" t="s">
        <v>23</v>
      </c>
      <c r="S2" s="9" t="s">
        <v>20</v>
      </c>
      <c r="T2" s="9" t="s">
        <v>21</v>
      </c>
      <c r="U2" s="9" t="s">
        <v>22</v>
      </c>
      <c r="V2" s="9" t="s">
        <v>28</v>
      </c>
      <c r="W2" s="9" t="s">
        <v>29</v>
      </c>
      <c r="X2" s="9" t="s">
        <v>30</v>
      </c>
      <c r="Y2" s="9" t="s">
        <v>31</v>
      </c>
    </row>
    <row r="3" spans="1:25" ht="12.75">
      <c r="A3" s="16" t="str">
        <f>Spielplan2!$B12&amp;" "&amp;Spielplan2!$C12</f>
        <v>1 Gr.C</v>
      </c>
      <c r="B3" s="55" t="str">
        <f>Spielplan2!$E12</f>
        <v>C1</v>
      </c>
      <c r="C3" s="56" t="s">
        <v>8</v>
      </c>
      <c r="D3" s="57" t="str">
        <f>Spielplan2!$G12</f>
        <v>C2</v>
      </c>
      <c r="E3" s="13">
        <f>IF(Spielplan2!$H12="","",Spielplan2!$H12)</f>
      </c>
      <c r="F3" s="13" t="s">
        <v>9</v>
      </c>
      <c r="G3" s="13">
        <f>IF(Spielplan2!$J12="","",Spielplan2!$J12)</f>
      </c>
      <c r="H3" s="51">
        <f>IF(OR($E3="",$G3=""),"",IF(E3&gt;G3,3,IF(E3=G3,1,0)))</f>
      </c>
      <c r="I3" s="51">
        <f>IF(OR($E3="",$G3=""),"",IF(G3&gt;E3,3,IF(E3=G3,1,0)))</f>
      </c>
      <c r="K3" s="58" t="str">
        <f>Vorgaben!A11</f>
        <v>C1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3" t="str">
        <f>Spielplan2!$B15&amp;" "&amp;Spielplan2!$C15</f>
        <v>4 Gr.D</v>
      </c>
      <c r="B4" s="55" t="str">
        <f>Spielplan2!$E15</f>
        <v>D1</v>
      </c>
      <c r="C4" s="56" t="s">
        <v>8</v>
      </c>
      <c r="D4" s="57" t="str">
        <f>Spielplan2!$G15</f>
        <v>D2</v>
      </c>
      <c r="E4" s="13">
        <f>IF(Spielplan2!$H15="","",Spielplan2!$H15)</f>
      </c>
      <c r="F4" s="13" t="s">
        <v>9</v>
      </c>
      <c r="G4" s="13">
        <f>IF(Spielplan2!$J15="","",Spielplan2!$J15)</f>
      </c>
      <c r="H4" s="51">
        <f aca="true" t="shared" si="2" ref="H4:H59">IF(OR($E4="",$G4=""),"",IF(E4&gt;G4,3,IF(E4=G4,1,0)))</f>
      </c>
      <c r="I4" s="51">
        <f aca="true" t="shared" si="3" ref="I4:I59">IF(OR($E4="",$G4=""),"",IF(G4&gt;E4,3,IF(E4=G4,1,0)))</f>
      </c>
      <c r="K4" s="58" t="str">
        <f>Vorgaben!A12</f>
        <v>C2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Spielplan2!$B13&amp;" "&amp;Spielplan2!$C13</f>
        <v>2 Gr.C</v>
      </c>
      <c r="B5" s="55" t="str">
        <f>Spielplan2!$E13</f>
        <v>C3</v>
      </c>
      <c r="C5" s="56" t="s">
        <v>8</v>
      </c>
      <c r="D5" s="57" t="str">
        <f>Spielplan2!$G13</f>
        <v>C4</v>
      </c>
      <c r="E5" s="13">
        <f>IF(Spielplan2!$H13="","",Spielplan2!$H13)</f>
      </c>
      <c r="F5" s="13" t="s">
        <v>9</v>
      </c>
      <c r="G5" s="13">
        <f>IF(Spielplan2!$J13="","",Spielplan2!$J13)</f>
      </c>
      <c r="H5" s="51">
        <f t="shared" si="2"/>
      </c>
      <c r="I5" s="51">
        <f t="shared" si="3"/>
      </c>
      <c r="K5" s="58" t="str">
        <f>Vorgaben!A13</f>
        <v>C3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3" t="str">
        <f>Spielplan2!$B16&amp;" "&amp;Spielplan2!$C16</f>
        <v>5 Gr.D</v>
      </c>
      <c r="B6" s="55" t="str">
        <f>Spielplan2!$E16</f>
        <v>D3</v>
      </c>
      <c r="C6" s="56" t="s">
        <v>8</v>
      </c>
      <c r="D6" s="57" t="str">
        <f>Spielplan2!$G16</f>
        <v>D4</v>
      </c>
      <c r="E6" s="13">
        <f>IF(Spielplan2!$H16="","",Spielplan2!$H16)</f>
      </c>
      <c r="F6" s="13" t="s">
        <v>9</v>
      </c>
      <c r="G6" s="13">
        <f>IF(Spielplan2!$J16="","",Spielplan2!$J16)</f>
      </c>
      <c r="H6" s="51">
        <f t="shared" si="2"/>
      </c>
      <c r="I6" s="51">
        <f t="shared" si="3"/>
      </c>
      <c r="K6" s="58" t="str">
        <f>Vorgaben!A14</f>
        <v>C4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Spielplan2!$B14&amp;" "&amp;Spielplan2!$C14</f>
        <v>3 Gr.C</v>
      </c>
      <c r="B7" s="55" t="str">
        <f>Spielplan2!$E14</f>
        <v>C5</v>
      </c>
      <c r="C7" s="56" t="s">
        <v>8</v>
      </c>
      <c r="D7" s="57" t="str">
        <f>Spielplan2!$G14</f>
        <v>C6</v>
      </c>
      <c r="E7" s="13">
        <f>IF(Spielplan2!$H14="","",Spielplan2!$H14)</f>
      </c>
      <c r="F7" s="13" t="s">
        <v>9</v>
      </c>
      <c r="G7" s="13">
        <f>IF(Spielplan2!$J14="","",Spielplan2!$J14)</f>
      </c>
      <c r="H7" s="51">
        <f t="shared" si="2"/>
      </c>
      <c r="I7" s="51">
        <f t="shared" si="3"/>
      </c>
      <c r="K7" s="58" t="str">
        <f>Vorgaben!A15</f>
        <v>C5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3" t="str">
        <f>Spielplan2!$B17&amp;" "&amp;Spielplan2!$C17</f>
        <v>6 Gr.D</v>
      </c>
      <c r="B8" s="55" t="str">
        <f>Spielplan2!$E17</f>
        <v>D5</v>
      </c>
      <c r="C8" s="56" t="s">
        <v>8</v>
      </c>
      <c r="D8" s="57" t="str">
        <f>Spielplan2!$G17</f>
        <v>D6</v>
      </c>
      <c r="E8" s="13">
        <f>IF(Spielplan2!$H17="","",Spielplan2!$H17)</f>
      </c>
      <c r="F8" s="13" t="s">
        <v>9</v>
      </c>
      <c r="G8" s="13">
        <f>IF(Spielplan2!$J17="","",Spielplan2!$J17)</f>
      </c>
      <c r="H8" s="51">
        <f t="shared" si="2"/>
      </c>
      <c r="I8" s="51">
        <f t="shared" si="3"/>
      </c>
      <c r="K8" s="58" t="str">
        <f>Vorgaben!A16</f>
        <v>C6</v>
      </c>
      <c r="L8" s="17">
        <f>SUM(S8:Y8)</f>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Spielplan2!$B64&amp;" "&amp;Spielplan2!$C64</f>
        <v>7 Gr.C</v>
      </c>
      <c r="B9" s="55">
        <f>Spielplan2!$E64</f>
        <v>0</v>
      </c>
      <c r="C9" s="56" t="s">
        <v>8</v>
      </c>
      <c r="D9" s="57">
        <f>Spielplan2!$G64</f>
        <v>0</v>
      </c>
      <c r="E9" s="13">
        <f>IF(Spielplan2!$H64="","",Spielplan2!$H64)</f>
      </c>
      <c r="F9" s="13" t="s">
        <v>9</v>
      </c>
      <c r="G9" s="13">
        <f>IF(Spielplan2!$J64="","",Spielplan2!$J64)</f>
      </c>
      <c r="H9" s="51">
        <f t="shared" si="2"/>
      </c>
      <c r="I9" s="51">
        <f t="shared" si="3"/>
      </c>
      <c r="K9" s="58">
        <f>Vorgaben!A17</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3" t="str">
        <f>Spielplan2!$B42&amp;" "&amp;Spielplan2!$C42</f>
        <v>10 Gr.D</v>
      </c>
      <c r="B10" s="55">
        <f>Spielplan2!$E42</f>
        <v>0</v>
      </c>
      <c r="C10" s="56" t="s">
        <v>8</v>
      </c>
      <c r="D10" s="57">
        <f>Spielplan2!$G42</f>
        <v>0</v>
      </c>
      <c r="E10" s="13">
        <f>IF(Spielplan2!$H42="","",Spielplan2!$H42)</f>
      </c>
      <c r="F10" s="13" t="s">
        <v>9</v>
      </c>
      <c r="G10" s="13">
        <f>IF(Spielplan2!$J42="","",Spielplan2!$J42)</f>
      </c>
      <c r="H10" s="51">
        <f t="shared" si="2"/>
      </c>
      <c r="I10" s="51">
        <f t="shared" si="3"/>
      </c>
      <c r="K10" s="58">
        <f>Vorgaben!A18</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Spielplan2!$B18&amp;" "&amp;Spielplan2!$C18</f>
        <v>8 Gr.C</v>
      </c>
      <c r="B11" s="55" t="str">
        <f>Spielplan2!$E18</f>
        <v>C3</v>
      </c>
      <c r="C11" s="56" t="s">
        <v>8</v>
      </c>
      <c r="D11" s="57" t="str">
        <f>Spielplan2!$G18</f>
        <v>C1</v>
      </c>
      <c r="E11" s="13">
        <f>IF(Spielplan2!$H18="","",Spielplan2!$H18)</f>
      </c>
      <c r="F11" s="13" t="s">
        <v>9</v>
      </c>
      <c r="G11" s="13">
        <f>IF(Spielplan2!$J18="","",Spielplan2!$J18)</f>
      </c>
      <c r="H11" s="51">
        <f t="shared" si="2"/>
      </c>
      <c r="I11" s="51">
        <f t="shared" si="3"/>
      </c>
      <c r="J11" s="18"/>
      <c r="K11" s="59"/>
      <c r="L11" s="17"/>
      <c r="M11" s="17"/>
      <c r="N11" s="13"/>
      <c r="O11" s="13"/>
      <c r="P11" s="13"/>
      <c r="Q11" s="13"/>
    </row>
    <row r="12" spans="1:17" ht="12.75">
      <c r="A12" s="63" t="str">
        <f>Spielplan2!$B21&amp;" "&amp;Spielplan2!$C21</f>
        <v>11 Gr.D</v>
      </c>
      <c r="B12" s="55" t="str">
        <f>Spielplan2!$E21</f>
        <v>D3</v>
      </c>
      <c r="C12" s="56" t="s">
        <v>8</v>
      </c>
      <c r="D12" s="57" t="str">
        <f>Spielplan2!$G21</f>
        <v>D1</v>
      </c>
      <c r="E12" s="13">
        <f>IF(Spielplan2!$H21="","",Spielplan2!$H21)</f>
      </c>
      <c r="F12" s="13" t="s">
        <v>9</v>
      </c>
      <c r="G12" s="13">
        <f>IF(Spielplan2!$J21="","",Spielplan2!$J21)</f>
      </c>
      <c r="H12" s="51">
        <f t="shared" si="2"/>
      </c>
      <c r="I12" s="51">
        <f t="shared" si="3"/>
      </c>
      <c r="K12" s="59"/>
      <c r="L12" s="17"/>
      <c r="M12" s="17"/>
      <c r="N12" s="13"/>
      <c r="O12" s="13"/>
      <c r="P12" s="13"/>
      <c r="Q12" s="13"/>
    </row>
    <row r="13" spans="1:17" ht="12.75">
      <c r="A13" s="16" t="str">
        <f>Spielplan2!$B24&amp;" "&amp;Spielplan2!$C24</f>
        <v>9 Gr.C</v>
      </c>
      <c r="B13" s="55" t="str">
        <f>Spielplan2!$E24</f>
        <v>C4</v>
      </c>
      <c r="C13" s="56" t="s">
        <v>8</v>
      </c>
      <c r="D13" s="57" t="str">
        <f>Spielplan2!$G24</f>
        <v>C2</v>
      </c>
      <c r="E13" s="13">
        <f>IF(Spielplan2!$H24="","",Spielplan2!$H24)</f>
      </c>
      <c r="F13" s="13" t="s">
        <v>9</v>
      </c>
      <c r="G13" s="13">
        <f>IF(Spielplan2!$J24="","",Spielplan2!$J24)</f>
      </c>
      <c r="H13" s="51">
        <f t="shared" si="2"/>
      </c>
      <c r="I13" s="51">
        <f t="shared" si="3"/>
      </c>
      <c r="K13" s="59"/>
      <c r="L13" s="17"/>
      <c r="M13" s="17"/>
      <c r="N13" s="13"/>
      <c r="O13" s="13"/>
      <c r="P13" s="13"/>
      <c r="Q13" s="13"/>
    </row>
    <row r="14" spans="1:18" ht="15.75" customHeight="1">
      <c r="A14" s="63" t="str">
        <f>Spielplan2!$B27&amp;" "&amp;Spielplan2!$C27</f>
        <v>12 Gr.D</v>
      </c>
      <c r="B14" s="55" t="str">
        <f>Spielplan2!$E27</f>
        <v>D4</v>
      </c>
      <c r="C14" s="56" t="s">
        <v>8</v>
      </c>
      <c r="D14" s="57" t="str">
        <f>Spielplan2!$G27</f>
        <v>D2</v>
      </c>
      <c r="E14" s="13">
        <f>IF(Spielplan2!$H27="","",Spielplan2!$H27)</f>
      </c>
      <c r="F14" s="13" t="s">
        <v>9</v>
      </c>
      <c r="G14" s="13">
        <f>IF(Spielplan2!$J27="","",Spielplan2!$J27)</f>
      </c>
      <c r="H14" s="51">
        <f t="shared" si="2"/>
      </c>
      <c r="I14" s="51">
        <f t="shared" si="3"/>
      </c>
      <c r="K14" s="59"/>
      <c r="L14" s="17"/>
      <c r="M14" s="17"/>
      <c r="N14" s="13"/>
      <c r="O14" s="13"/>
      <c r="P14" s="13"/>
      <c r="Q14" s="13"/>
      <c r="R14" s="282" t="s">
        <v>27</v>
      </c>
    </row>
    <row r="15" spans="1:18" ht="12.75" customHeight="1">
      <c r="A15" s="16" t="str">
        <f>Spielplan2!$B43&amp;" "&amp;Spielplan2!$C43</f>
        <v>13 Gr.C</v>
      </c>
      <c r="B15" s="55">
        <f>Spielplan2!$E43</f>
        <v>0</v>
      </c>
      <c r="C15" s="56" t="s">
        <v>8</v>
      </c>
      <c r="D15" s="57" t="str">
        <f>Spielplan2!$G43</f>
        <v>C5</v>
      </c>
      <c r="E15" s="13">
        <f>IF(Spielplan2!$H43="","",Spielplan2!$H43)</f>
      </c>
      <c r="F15" s="13" t="s">
        <v>9</v>
      </c>
      <c r="G15" s="13">
        <f>IF(Spielplan2!$J43="","",Spielplan2!$J43)</f>
      </c>
      <c r="H15" s="51">
        <f t="shared" si="2"/>
      </c>
      <c r="I15" s="51">
        <f t="shared" si="3"/>
      </c>
      <c r="K15" s="283" t="s">
        <v>53</v>
      </c>
      <c r="L15" s="280" t="s">
        <v>18</v>
      </c>
      <c r="M15" s="280" t="s">
        <v>0</v>
      </c>
      <c r="N15" s="280" t="s">
        <v>1</v>
      </c>
      <c r="O15" s="280"/>
      <c r="P15" s="280"/>
      <c r="Q15" s="280" t="s">
        <v>19</v>
      </c>
      <c r="R15" s="282"/>
    </row>
    <row r="16" spans="1:18" ht="12.75" customHeight="1">
      <c r="A16" s="63" t="str">
        <f>Spielplan2!$B45&amp;" "&amp;Spielplan2!$C45</f>
        <v>16 Gr.D</v>
      </c>
      <c r="B16" s="55">
        <f>Spielplan2!$E45</f>
        <v>0</v>
      </c>
      <c r="C16" s="56" t="s">
        <v>8</v>
      </c>
      <c r="D16" s="57" t="str">
        <f>Spielplan2!$G45</f>
        <v>D5</v>
      </c>
      <c r="E16" s="13">
        <f>IF(Spielplan2!$H45="","",Spielplan2!$H45)</f>
      </c>
      <c r="F16" s="13" t="s">
        <v>9</v>
      </c>
      <c r="G16" s="13">
        <f>IF(Spielplan2!$J45="","",Spielplan2!$J45)</f>
      </c>
      <c r="H16" s="51">
        <f t="shared" si="2"/>
      </c>
      <c r="I16" s="51">
        <f t="shared" si="3"/>
      </c>
      <c r="K16" s="283"/>
      <c r="L16" s="280"/>
      <c r="M16" s="280"/>
      <c r="N16" s="280"/>
      <c r="O16" s="280"/>
      <c r="P16" s="280"/>
      <c r="Q16" s="280"/>
      <c r="R16" s="282"/>
    </row>
    <row r="17" spans="1:25" ht="15.75" customHeight="1">
      <c r="A17" s="16" t="str">
        <f>Spielplan2!$B44&amp;" "&amp;Spielplan2!$C44</f>
        <v>14 Gr.C</v>
      </c>
      <c r="B17" s="55" t="str">
        <f>Spielplan2!$E44</f>
        <v>C6</v>
      </c>
      <c r="C17" s="56" t="s">
        <v>8</v>
      </c>
      <c r="D17" s="57">
        <f>Spielplan2!$G44</f>
        <v>0</v>
      </c>
      <c r="E17" s="13">
        <f>IF(Spielplan2!$H44="","",Spielplan2!$H44)</f>
      </c>
      <c r="F17" s="13" t="s">
        <v>9</v>
      </c>
      <c r="G17" s="13">
        <f>IF(Spielplan2!$J44="","",Spielplan2!$J44)</f>
      </c>
      <c r="H17" s="51">
        <f t="shared" si="2"/>
      </c>
      <c r="I17" s="51">
        <f t="shared" si="3"/>
      </c>
      <c r="K17" s="60" t="str">
        <f>Vorgaben!B11</f>
        <v>D1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3" t="str">
        <f>Spielplan2!$B46&amp;" "&amp;Spielplan2!$C46</f>
        <v>17 Gr.D</v>
      </c>
      <c r="B18" s="55" t="str">
        <f>Spielplan2!$E46</f>
        <v>D6</v>
      </c>
      <c r="C18" s="56" t="s">
        <v>8</v>
      </c>
      <c r="D18" s="57">
        <f>Spielplan2!$G46</f>
        <v>0</v>
      </c>
      <c r="E18" s="13">
        <f>IF(Spielplan2!$H46="","",Spielplan2!$H46)</f>
      </c>
      <c r="F18" s="13" t="s">
        <v>9</v>
      </c>
      <c r="G18" s="13">
        <f>IF(Spielplan2!$J46="","",Spielplan2!$J46)</f>
      </c>
      <c r="H18" s="51">
        <f t="shared" si="2"/>
      </c>
      <c r="I18" s="51">
        <f t="shared" si="3"/>
      </c>
      <c r="K18" s="60" t="str">
        <f>Vorgaben!B12</f>
        <v>D2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Spielplan2!$B32&amp;" "&amp;Spielplan2!$C32</f>
        <v>15 Gr.C</v>
      </c>
      <c r="B19" s="55" t="str">
        <f>Spielplan2!$E32</f>
        <v>C2</v>
      </c>
      <c r="C19" s="56" t="s">
        <v>8</v>
      </c>
      <c r="D19" s="57" t="str">
        <f>Spielplan2!$G32</f>
        <v>C3</v>
      </c>
      <c r="E19" s="13">
        <f>IF(Spielplan2!$H32="","",Spielplan2!$H32)</f>
      </c>
      <c r="F19" s="13" t="s">
        <v>9</v>
      </c>
      <c r="G19" s="13">
        <f>IF(Spielplan2!$J32="","",Spielplan2!$J32)</f>
      </c>
      <c r="H19" s="51">
        <f t="shared" si="2"/>
      </c>
      <c r="I19" s="51">
        <f t="shared" si="3"/>
      </c>
      <c r="K19" s="60" t="str">
        <f>Vorgaben!B13</f>
        <v>D3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3" t="str">
        <f>Spielplan2!$B35&amp;" "&amp;Spielplan2!$C35</f>
        <v>18 Gr.D</v>
      </c>
      <c r="B20" s="55" t="str">
        <f>Spielplan2!$E35</f>
        <v>D2</v>
      </c>
      <c r="C20" s="56" t="s">
        <v>8</v>
      </c>
      <c r="D20" s="57" t="str">
        <f>Spielplan2!$G35</f>
        <v>D3</v>
      </c>
      <c r="E20" s="13">
        <f>IF(Spielplan2!$H35="","",Spielplan2!$H35)</f>
      </c>
      <c r="F20" s="13" t="s">
        <v>9</v>
      </c>
      <c r="G20" s="13">
        <f>IF(Spielplan2!$J35="","",Spielplan2!$J35)</f>
      </c>
      <c r="H20" s="51">
        <f t="shared" si="2"/>
      </c>
      <c r="I20" s="51">
        <f t="shared" si="3"/>
      </c>
      <c r="K20" s="60" t="str">
        <f>Vorgaben!B14</f>
        <v>D4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Spielplan2!$B36&amp;" "&amp;Spielplan2!$C36</f>
        <v>19 Gr.C</v>
      </c>
      <c r="B21" s="55" t="str">
        <f>Spielplan2!$E36</f>
        <v>C4</v>
      </c>
      <c r="C21" s="56" t="s">
        <v>8</v>
      </c>
      <c r="D21" s="57" t="str">
        <f>Spielplan2!$G36</f>
        <v>C1</v>
      </c>
      <c r="E21" s="13">
        <f>IF(Spielplan2!$H36="","",Spielplan2!$H36)</f>
      </c>
      <c r="F21" s="13" t="s">
        <v>9</v>
      </c>
      <c r="G21" s="13">
        <f>IF(Spielplan2!$J36="","",Spielplan2!$J36)</f>
      </c>
      <c r="H21" s="51">
        <f t="shared" si="2"/>
      </c>
      <c r="I21" s="51">
        <f t="shared" si="3"/>
      </c>
      <c r="K21" s="60" t="str">
        <f>Vorgaben!B15</f>
        <v>D5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3" t="str">
        <f>Spielplan2!$B39&amp;" "&amp;Spielplan2!$C39</f>
        <v>22 Gr.D</v>
      </c>
      <c r="B22" s="55" t="str">
        <f>Spielplan2!$E39</f>
        <v>D4</v>
      </c>
      <c r="C22" s="56" t="s">
        <v>8</v>
      </c>
      <c r="D22" s="57" t="str">
        <f>Spielplan2!$G39</f>
        <v>D1</v>
      </c>
      <c r="E22" s="13">
        <f>IF(Spielplan2!$H39="","",Spielplan2!$H39)</f>
      </c>
      <c r="F22" s="13" t="s">
        <v>9</v>
      </c>
      <c r="G22" s="13">
        <f>IF(Spielplan2!$J39="","",Spielplan2!$J39)</f>
      </c>
      <c r="H22" s="51">
        <f t="shared" si="2"/>
      </c>
      <c r="I22" s="51">
        <f t="shared" si="3"/>
      </c>
      <c r="K22" s="60" t="str">
        <f>Vorgaben!B16</f>
        <v>D6</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Spielplan2!$B47&amp;" "&amp;Spielplan2!$C47</f>
        <v>20 Gr.C</v>
      </c>
      <c r="B23" s="55" t="str">
        <f>Spielplan2!$E47</f>
        <v>C5</v>
      </c>
      <c r="C23" s="56" t="s">
        <v>8</v>
      </c>
      <c r="D23" s="57">
        <f>Spielplan2!$G47</f>
        <v>0</v>
      </c>
      <c r="E23" s="13">
        <f>IF(Spielplan2!$H47="","",Spielplan2!$H47)</f>
      </c>
      <c r="F23" s="13" t="s">
        <v>9</v>
      </c>
      <c r="G23" s="13">
        <f>IF(Spielplan2!$J47="","",Spielplan2!$J47)</f>
      </c>
      <c r="H23" s="51">
        <f t="shared" si="2"/>
      </c>
      <c r="I23" s="51">
        <f t="shared" si="3"/>
      </c>
      <c r="K23" s="60">
        <f>Vorgaben!B17</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3" t="str">
        <f>Spielplan2!$B49&amp;" "&amp;Spielplan2!$C49</f>
        <v>23 Gr.D</v>
      </c>
      <c r="B24" s="55" t="str">
        <f>Spielplan2!$E49</f>
        <v>D5</v>
      </c>
      <c r="C24" s="56" t="s">
        <v>8</v>
      </c>
      <c r="D24" s="57">
        <f>Spielplan2!$G49</f>
        <v>0</v>
      </c>
      <c r="E24" s="13">
        <f>IF(Spielplan2!$H49="","",Spielplan2!$H49)</f>
      </c>
      <c r="F24" s="13" t="s">
        <v>9</v>
      </c>
      <c r="G24" s="13">
        <f>IF(Spielplan2!$J49="","",Spielplan2!$J49)</f>
      </c>
      <c r="H24" s="51">
        <f t="shared" si="2"/>
      </c>
      <c r="I24" s="51">
        <f t="shared" si="3"/>
      </c>
      <c r="K24" s="60">
        <f>Vorgaben!B18</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Spielplan2!$B48&amp;" "&amp;Spielplan2!$C48</f>
        <v>21 Gr.C</v>
      </c>
      <c r="B25" s="55" t="str">
        <f>Spielplan2!$E48</f>
        <v>C6</v>
      </c>
      <c r="C25" s="56" t="s">
        <v>8</v>
      </c>
      <c r="D25" s="57">
        <f>Spielplan2!$G48</f>
        <v>0</v>
      </c>
      <c r="E25" s="13">
        <f>IF(Spielplan2!$H48="","",Spielplan2!$H48)</f>
      </c>
      <c r="F25" s="13" t="s">
        <v>9</v>
      </c>
      <c r="G25" s="13">
        <f>IF(Spielplan2!$J48="","",Spielplan2!$J48)</f>
      </c>
      <c r="H25" s="51">
        <f t="shared" si="2"/>
      </c>
      <c r="I25" s="51">
        <f t="shared" si="3"/>
      </c>
    </row>
    <row r="26" spans="1:10" ht="12.75">
      <c r="A26" s="63" t="str">
        <f>Spielplan2!$B50&amp;" "&amp;Spielplan2!$C50</f>
        <v>24 Gr.D</v>
      </c>
      <c r="B26" s="55" t="str">
        <f>Spielplan2!$E50</f>
        <v>D6</v>
      </c>
      <c r="C26" s="56" t="s">
        <v>8</v>
      </c>
      <c r="D26" s="57">
        <f>Spielplan2!$G50</f>
        <v>0</v>
      </c>
      <c r="E26" s="13">
        <f>IF(Spielplan2!$H50="","",Spielplan2!$H50)</f>
      </c>
      <c r="F26" s="13" t="s">
        <v>9</v>
      </c>
      <c r="G26" s="13">
        <f>IF(Spielplan2!$J50="","",Spielplan2!$J50)</f>
      </c>
      <c r="H26" s="51">
        <f t="shared" si="2"/>
      </c>
      <c r="I26" s="51">
        <f t="shared" si="3"/>
      </c>
      <c r="J26" s="19"/>
    </row>
    <row r="27" spans="1:9" ht="12.75">
      <c r="A27" s="16" t="str">
        <f>Spielplan2!$B51&amp;" "&amp;Spielplan2!$C51</f>
        <v>25 Gr.C</v>
      </c>
      <c r="B27" s="55">
        <f>Spielplan2!$E51</f>
        <v>0</v>
      </c>
      <c r="C27" s="56" t="s">
        <v>8</v>
      </c>
      <c r="D27" s="57" t="str">
        <f>Spielplan2!$G51</f>
        <v>C2</v>
      </c>
      <c r="E27" s="13">
        <f>IF(Spielplan2!$H51="","",Spielplan2!$H51)</f>
      </c>
      <c r="F27" s="13" t="s">
        <v>9</v>
      </c>
      <c r="G27" s="13">
        <f>IF(Spielplan2!$J51="","",Spielplan2!$J51)</f>
      </c>
      <c r="H27" s="51">
        <f t="shared" si="2"/>
      </c>
      <c r="I27" s="51">
        <f t="shared" si="3"/>
      </c>
    </row>
    <row r="28" spans="1:9" ht="12.75">
      <c r="A28" s="63" t="str">
        <f>Spielplan2!$B52&amp;" "&amp;Spielplan2!$C52</f>
        <v>28 Gr.D</v>
      </c>
      <c r="B28" s="55">
        <f>Spielplan2!$E52</f>
        <v>0</v>
      </c>
      <c r="C28" s="56" t="s">
        <v>8</v>
      </c>
      <c r="D28" s="57" t="str">
        <f>Spielplan2!$G52</f>
        <v>D2</v>
      </c>
      <c r="E28" s="13">
        <f>IF(Spielplan2!$H52="","",Spielplan2!$H52)</f>
      </c>
      <c r="F28" s="13" t="s">
        <v>9</v>
      </c>
      <c r="G28" s="13">
        <f>IF(Spielplan2!$J52="","",Spielplan2!$J52)</f>
      </c>
      <c r="H28" s="51">
        <f t="shared" si="2"/>
      </c>
      <c r="I28" s="51">
        <f t="shared" si="3"/>
      </c>
    </row>
    <row r="29" spans="1:9" ht="12.75">
      <c r="A29" s="16" t="str">
        <f>Spielplan2!$B25&amp;" "&amp;Spielplan2!$C25</f>
        <v>26 Gr.C</v>
      </c>
      <c r="B29" s="55" t="str">
        <f>Spielplan2!$E25</f>
        <v>C5</v>
      </c>
      <c r="C29" s="56" t="s">
        <v>8</v>
      </c>
      <c r="D29" s="57" t="str">
        <f>Spielplan2!$G25</f>
        <v>C3</v>
      </c>
      <c r="E29" s="13">
        <f>IF(Spielplan2!$H25="","",Spielplan2!$H25)</f>
      </c>
      <c r="F29" s="13" t="s">
        <v>9</v>
      </c>
      <c r="G29" s="13">
        <f>IF(Spielplan2!$J25="","",Spielplan2!$J25)</f>
      </c>
      <c r="H29" s="51">
        <f t="shared" si="2"/>
      </c>
      <c r="I29" s="51">
        <f t="shared" si="3"/>
      </c>
    </row>
    <row r="30" spans="1:9" ht="12.75">
      <c r="A30" s="63" t="str">
        <f>Spielplan2!$B28&amp;" "&amp;Spielplan2!$C28</f>
        <v>29 Gr.D</v>
      </c>
      <c r="B30" s="55" t="str">
        <f>Spielplan2!$E28</f>
        <v>D5</v>
      </c>
      <c r="C30" s="56" t="s">
        <v>8</v>
      </c>
      <c r="D30" s="57" t="str">
        <f>Spielplan2!$G28</f>
        <v>D3</v>
      </c>
      <c r="E30" s="13">
        <f>IF(Spielplan2!$H28="","",Spielplan2!$H28)</f>
      </c>
      <c r="F30" s="13" t="s">
        <v>9</v>
      </c>
      <c r="G30" s="13">
        <f>IF(Spielplan2!$J28="","",Spielplan2!$J28)</f>
      </c>
      <c r="H30" s="51">
        <f t="shared" si="2"/>
      </c>
      <c r="I30" s="51">
        <f t="shared" si="3"/>
      </c>
    </row>
    <row r="31" spans="1:9" ht="12.75">
      <c r="A31" s="16" t="str">
        <f>Spielplan2!$B26&amp;" "&amp;Spielplan2!$C26</f>
        <v>27 Gr.C</v>
      </c>
      <c r="B31" s="55" t="str">
        <f>Spielplan2!$E26</f>
        <v>C6</v>
      </c>
      <c r="C31" s="56" t="s">
        <v>8</v>
      </c>
      <c r="D31" s="57" t="str">
        <f>Spielplan2!$G26</f>
        <v>C1</v>
      </c>
      <c r="E31" s="13">
        <f>IF(Spielplan2!$H26="","",Spielplan2!$H26)</f>
      </c>
      <c r="F31" s="13" t="s">
        <v>9</v>
      </c>
      <c r="G31" s="13">
        <f>IF(Spielplan2!$J26="","",Spielplan2!$J26)</f>
      </c>
      <c r="H31" s="51">
        <f t="shared" si="2"/>
      </c>
      <c r="I31" s="51">
        <f t="shared" si="3"/>
      </c>
    </row>
    <row r="32" spans="1:9" ht="12.75">
      <c r="A32" s="63" t="str">
        <f>Spielplan2!$B29&amp;" "&amp;Spielplan2!$C29</f>
        <v>30 Gr.D</v>
      </c>
      <c r="B32" s="55" t="str">
        <f>Spielplan2!$E29</f>
        <v>D6</v>
      </c>
      <c r="C32" s="56" t="s">
        <v>8</v>
      </c>
      <c r="D32" s="57" t="str">
        <f>Spielplan2!$G29</f>
        <v>D1</v>
      </c>
      <c r="E32" s="13">
        <f>IF(Spielplan2!$H29="","",Spielplan2!$H29)</f>
      </c>
      <c r="F32" s="13" t="s">
        <v>9</v>
      </c>
      <c r="G32" s="13">
        <f>IF(Spielplan2!$J29="","",Spielplan2!$J29)</f>
      </c>
      <c r="H32" s="51">
        <f t="shared" si="2"/>
      </c>
      <c r="I32" s="51">
        <f t="shared" si="3"/>
      </c>
    </row>
    <row r="33" spans="1:9" ht="12.75">
      <c r="A33" s="16" t="str">
        <f>Spielplan2!$B53&amp;" "&amp;Spielplan2!$C53</f>
        <v>31 Gr.C</v>
      </c>
      <c r="B33" s="55" t="str">
        <f>Spielplan2!$E53</f>
        <v>C4</v>
      </c>
      <c r="C33" s="56" t="s">
        <v>8</v>
      </c>
      <c r="D33" s="57">
        <f>Spielplan2!$G53</f>
        <v>0</v>
      </c>
      <c r="E33" s="13">
        <f>IF(Spielplan2!$H53="","",Spielplan2!$H53)</f>
      </c>
      <c r="F33" s="13" t="s">
        <v>9</v>
      </c>
      <c r="G33" s="13">
        <f>IF(Spielplan2!$J53="","",Spielplan2!$J53)</f>
      </c>
      <c r="H33" s="51">
        <f t="shared" si="2"/>
      </c>
      <c r="I33" s="51">
        <f t="shared" si="3"/>
      </c>
    </row>
    <row r="34" spans="1:9" ht="12.75">
      <c r="A34" s="63" t="str">
        <f>Spielplan2!$B55&amp;" "&amp;Spielplan2!$C55</f>
        <v>35 Gr.D</v>
      </c>
      <c r="B34" s="55" t="str">
        <f>Spielplan2!$E55</f>
        <v>D4</v>
      </c>
      <c r="C34" s="56" t="s">
        <v>8</v>
      </c>
      <c r="D34" s="57">
        <f>Spielplan2!$G55</f>
        <v>0</v>
      </c>
      <c r="E34" s="13">
        <f>IF(Spielplan2!$H55="","",Spielplan2!$H55)</f>
      </c>
      <c r="F34" s="13" t="s">
        <v>9</v>
      </c>
      <c r="G34" s="13">
        <f>IF(Spielplan2!$J55="","",Spielplan2!$J55)</f>
      </c>
      <c r="H34" s="51">
        <f t="shared" si="2"/>
      </c>
      <c r="I34" s="51">
        <f t="shared" si="3"/>
      </c>
    </row>
    <row r="35" spans="1:9" ht="12.75">
      <c r="A35" s="16" t="str">
        <f>Spielplan2!$B37&amp;" "&amp;Spielplan2!$C37</f>
        <v>33 Gr.C</v>
      </c>
      <c r="B35" s="55" t="str">
        <f>Spielplan2!$E37</f>
        <v>C2</v>
      </c>
      <c r="C35" s="56" t="s">
        <v>8</v>
      </c>
      <c r="D35" s="57" t="str">
        <f>Spielplan2!$G37</f>
        <v>C5</v>
      </c>
      <c r="E35" s="13">
        <f>IF(Spielplan2!$H37="","",Spielplan2!$H37)</f>
      </c>
      <c r="F35" s="13" t="s">
        <v>9</v>
      </c>
      <c r="G35" s="13">
        <f>IF(Spielplan2!$J37="","",Spielplan2!$J37)</f>
      </c>
      <c r="H35" s="51">
        <f t="shared" si="2"/>
      </c>
      <c r="I35" s="51">
        <f t="shared" si="3"/>
      </c>
    </row>
    <row r="36" spans="1:9" ht="12.75">
      <c r="A36" s="63" t="str">
        <f>Spielplan2!$B40&amp;" "&amp;Spielplan2!$C40</f>
        <v>34 Gr.D</v>
      </c>
      <c r="B36" s="55" t="str">
        <f>Spielplan2!$E40</f>
        <v>D2</v>
      </c>
      <c r="C36" s="56" t="s">
        <v>8</v>
      </c>
      <c r="D36" s="57" t="str">
        <f>Spielplan2!$G40</f>
        <v>D5</v>
      </c>
      <c r="E36" s="13">
        <f>IF(Spielplan2!$H40="","",Spielplan2!$H40)</f>
      </c>
      <c r="F36" s="13" t="s">
        <v>9</v>
      </c>
      <c r="G36" s="13">
        <f>IF(Spielplan2!$J40="","",Spielplan2!$J40)</f>
      </c>
      <c r="H36" s="51">
        <f t="shared" si="2"/>
      </c>
      <c r="I36" s="51">
        <f t="shared" si="3"/>
      </c>
    </row>
    <row r="37" spans="1:9" ht="12.75">
      <c r="A37" s="16" t="str">
        <f>Spielplan2!$B54&amp;" "&amp;Spielplan2!$C54</f>
        <v>32 Gr.C</v>
      </c>
      <c r="B37" s="55">
        <f>Spielplan2!$E54</f>
        <v>0</v>
      </c>
      <c r="C37" s="56" t="s">
        <v>8</v>
      </c>
      <c r="D37" s="57" t="str">
        <f>Spielplan2!$G54</f>
        <v>C3</v>
      </c>
      <c r="E37" s="13">
        <f>IF(Spielplan2!$H54="","",Spielplan2!$H54)</f>
      </c>
      <c r="F37" s="13" t="s">
        <v>9</v>
      </c>
      <c r="G37" s="13">
        <f>IF(Spielplan2!$J54="","",Spielplan2!$J54)</f>
      </c>
      <c r="H37" s="51">
        <f t="shared" si="2"/>
      </c>
      <c r="I37" s="51">
        <f t="shared" si="3"/>
      </c>
    </row>
    <row r="38" spans="1:9" ht="12.75">
      <c r="A38" s="63" t="str">
        <f>Spielplan2!$B56&amp;" "&amp;Spielplan2!$C56</f>
        <v>36 Gr.D</v>
      </c>
      <c r="B38" s="55">
        <f>Spielplan2!$E56</f>
        <v>0</v>
      </c>
      <c r="C38" s="56" t="s">
        <v>8</v>
      </c>
      <c r="D38" s="57" t="str">
        <f>Spielplan2!$G56</f>
        <v>D3</v>
      </c>
      <c r="E38" s="13">
        <f>IF(Spielplan2!$H56="","",Spielplan2!$H56)</f>
      </c>
      <c r="F38" s="13" t="s">
        <v>9</v>
      </c>
      <c r="G38" s="13">
        <f>IF(Spielplan2!$J56="","",Spielplan2!$J56)</f>
      </c>
      <c r="H38" s="51">
        <f t="shared" si="2"/>
      </c>
      <c r="I38" s="51">
        <f t="shared" si="3"/>
      </c>
    </row>
    <row r="39" spans="1:9" ht="12.75">
      <c r="A39" s="16" t="str">
        <f>Spielplan2!$B31&amp;" "&amp;Spielplan2!$C31</f>
        <v>37 Gr.C</v>
      </c>
      <c r="B39" s="55" t="str">
        <f>Spielplan2!$E31</f>
        <v>C4</v>
      </c>
      <c r="C39" s="56" t="s">
        <v>8</v>
      </c>
      <c r="D39" s="57" t="str">
        <f>Spielplan2!$G31</f>
        <v>C6</v>
      </c>
      <c r="E39" s="13">
        <f>IF(Spielplan2!$H31="","",Spielplan2!$H31)</f>
      </c>
      <c r="F39" s="13" t="s">
        <v>9</v>
      </c>
      <c r="G39" s="13">
        <f>IF(Spielplan2!$J31="","",Spielplan2!$J31)</f>
      </c>
      <c r="H39" s="51">
        <f t="shared" si="2"/>
      </c>
      <c r="I39" s="51">
        <f t="shared" si="3"/>
      </c>
    </row>
    <row r="40" spans="1:9" ht="12.75">
      <c r="A40" s="63" t="str">
        <f>Spielplan2!$B34&amp;" "&amp;Spielplan2!$C34</f>
        <v>41 Gr.D</v>
      </c>
      <c r="B40" s="55" t="str">
        <f>Spielplan2!$E34</f>
        <v>D4</v>
      </c>
      <c r="C40" s="56" t="s">
        <v>8</v>
      </c>
      <c r="D40" s="57" t="str">
        <f>Spielplan2!$G34</f>
        <v>D6</v>
      </c>
      <c r="E40" s="13">
        <f>IF(Spielplan2!$H34="","",Spielplan2!$H34)</f>
      </c>
      <c r="F40" s="13" t="s">
        <v>9</v>
      </c>
      <c r="G40" s="13">
        <f>IF(Spielplan2!$J34="","",Spielplan2!$J34)</f>
      </c>
      <c r="H40" s="51">
        <f t="shared" si="2"/>
      </c>
      <c r="I40" s="51">
        <f t="shared" si="3"/>
      </c>
    </row>
    <row r="41" spans="1:9" ht="12.75">
      <c r="A41" s="16" t="str">
        <f>Spielplan2!$B57&amp;" "&amp;Spielplan2!$C57</f>
        <v>39 Gr.C</v>
      </c>
      <c r="B41" s="55" t="str">
        <f>Spielplan2!$E57</f>
        <v>C1</v>
      </c>
      <c r="C41" s="56" t="s">
        <v>8</v>
      </c>
      <c r="D41" s="57">
        <f>Spielplan2!$G57</f>
        <v>0</v>
      </c>
      <c r="E41" s="13">
        <f>IF(Spielplan2!$H57="","",Spielplan2!$H57)</f>
      </c>
      <c r="F41" s="13" t="s">
        <v>9</v>
      </c>
      <c r="G41" s="13">
        <f>IF(Spielplan2!$J57="","",Spielplan2!$J57)</f>
      </c>
      <c r="H41" s="51">
        <f t="shared" si="2"/>
      </c>
      <c r="I41" s="51">
        <f t="shared" si="3"/>
      </c>
    </row>
    <row r="42" spans="1:9" ht="12.75">
      <c r="A42" s="63" t="str">
        <f>Spielplan2!$B58&amp;" "&amp;Spielplan2!$C58</f>
        <v>40 Gr.D</v>
      </c>
      <c r="B42" s="55" t="str">
        <f>Spielplan2!$E58</f>
        <v>D1</v>
      </c>
      <c r="C42" s="56" t="s">
        <v>8</v>
      </c>
      <c r="D42" s="57">
        <f>Spielplan2!$G58</f>
        <v>0</v>
      </c>
      <c r="E42" s="13">
        <f>IF(Spielplan2!$H58="","",Spielplan2!$H58)</f>
      </c>
      <c r="F42" s="13" t="s">
        <v>9</v>
      </c>
      <c r="G42" s="13">
        <f>IF(Spielplan2!$J58="","",Spielplan2!$J58)</f>
      </c>
      <c r="H42" s="51">
        <f t="shared" si="2"/>
      </c>
      <c r="I42" s="51">
        <f t="shared" si="3"/>
      </c>
    </row>
    <row r="43" spans="1:9" ht="12.75">
      <c r="A43" s="16" t="str">
        <f>Spielplan2!$B20&amp;" "&amp;Spielplan2!$C20</f>
        <v>38 Gr.C</v>
      </c>
      <c r="B43" s="55" t="str">
        <f>Spielplan2!$E20</f>
        <v>C5</v>
      </c>
      <c r="C43" s="56" t="s">
        <v>8</v>
      </c>
      <c r="D43" s="57" t="str">
        <f>Spielplan2!$G20</f>
        <v>C4</v>
      </c>
      <c r="E43" s="13">
        <f>IF(Spielplan2!$H20="","",Spielplan2!$H20)</f>
      </c>
      <c r="F43" s="13" t="s">
        <v>9</v>
      </c>
      <c r="G43" s="13">
        <f>IF(Spielplan2!$J20="","",Spielplan2!$J20)</f>
      </c>
      <c r="H43" s="51">
        <f t="shared" si="2"/>
      </c>
      <c r="I43" s="51">
        <f t="shared" si="3"/>
      </c>
    </row>
    <row r="44" spans="1:9" ht="12.75">
      <c r="A44" s="63" t="str">
        <f>Spielplan2!$B23&amp;" "&amp;Spielplan2!$C23</f>
        <v>42 Gr.D</v>
      </c>
      <c r="B44" s="55" t="str">
        <f>Spielplan2!$E23</f>
        <v>D5</v>
      </c>
      <c r="C44" s="56" t="s">
        <v>8</v>
      </c>
      <c r="D44" s="57" t="str">
        <f>Spielplan2!$G23</f>
        <v>D4</v>
      </c>
      <c r="E44" s="13">
        <f>IF(Spielplan2!$H23="","",Spielplan2!$H23)</f>
      </c>
      <c r="F44" s="13" t="s">
        <v>9</v>
      </c>
      <c r="G44" s="13">
        <f>IF(Spielplan2!$J23="","",Spielplan2!$J23)</f>
      </c>
      <c r="H44" s="51">
        <f t="shared" si="2"/>
      </c>
      <c r="I44" s="51">
        <f t="shared" si="3"/>
      </c>
    </row>
    <row r="45" spans="1:9" ht="12.75">
      <c r="A45" s="16"/>
      <c r="B45" s="55"/>
      <c r="C45" s="56"/>
      <c r="D45" s="57"/>
      <c r="E45" s="13"/>
      <c r="F45" s="13"/>
      <c r="G45" s="13"/>
      <c r="H45" s="51"/>
      <c r="I45" s="51"/>
    </row>
    <row r="46" spans="1:9" ht="12.75">
      <c r="A46" s="16" t="str">
        <f>Spielplan2!$B19&amp;" "&amp;Spielplan2!$C19</f>
        <v>43 Gr.C</v>
      </c>
      <c r="B46" s="55" t="str">
        <f>Spielplan2!$E19</f>
        <v>C2</v>
      </c>
      <c r="C46" s="56" t="s">
        <v>8</v>
      </c>
      <c r="D46" s="57" t="str">
        <f>Spielplan2!$G19</f>
        <v>C6</v>
      </c>
      <c r="E46" s="13">
        <f>IF(Spielplan2!$H19="","",Spielplan2!$H19)</f>
      </c>
      <c r="F46" s="13" t="s">
        <v>9</v>
      </c>
      <c r="G46" s="13">
        <f>IF(Spielplan2!$J19="","",Spielplan2!$J19)</f>
      </c>
      <c r="H46" s="51">
        <f t="shared" si="2"/>
      </c>
      <c r="I46" s="51">
        <f t="shared" si="3"/>
      </c>
    </row>
    <row r="47" spans="1:9" ht="12.75">
      <c r="A47" s="63" t="str">
        <f>Spielplan2!$B22&amp;" "&amp;Spielplan2!$C22</f>
        <v>47 Gr.D</v>
      </c>
      <c r="B47" s="55" t="str">
        <f>Spielplan2!$E22</f>
        <v>D2</v>
      </c>
      <c r="C47" s="56" t="s">
        <v>8</v>
      </c>
      <c r="D47" s="57" t="str">
        <f>Spielplan2!$G22</f>
        <v>D6</v>
      </c>
      <c r="E47" s="13">
        <f>IF(Spielplan2!$H22="","",Spielplan2!$H22)</f>
      </c>
      <c r="F47" s="13" t="s">
        <v>9</v>
      </c>
      <c r="G47" s="13">
        <f>IF(Spielplan2!$J22="","",Spielplan2!$J22)</f>
      </c>
      <c r="H47" s="51">
        <f t="shared" si="2"/>
      </c>
      <c r="I47" s="51">
        <f t="shared" si="3"/>
      </c>
    </row>
    <row r="48" spans="1:9" ht="12.75">
      <c r="A48" s="16" t="str">
        <f>Spielplan2!$B59&amp;" "&amp;Spielplan2!$C59</f>
        <v>44 Gr.C</v>
      </c>
      <c r="B48" s="55" t="str">
        <f>Spielplan2!$E59</f>
        <v>C1</v>
      </c>
      <c r="C48" s="56" t="s">
        <v>8</v>
      </c>
      <c r="D48" s="57">
        <f>Spielplan2!$G59</f>
        <v>0</v>
      </c>
      <c r="E48" s="13">
        <f>IF(Spielplan2!$H59="","",Spielplan2!$H59)</f>
      </c>
      <c r="F48" s="13" t="s">
        <v>9</v>
      </c>
      <c r="G48" s="13">
        <f>IF(Spielplan2!$J59="","",Spielplan2!$J59)</f>
      </c>
      <c r="H48" s="51">
        <f t="shared" si="2"/>
      </c>
      <c r="I48" s="51">
        <f t="shared" si="3"/>
      </c>
    </row>
    <row r="49" spans="1:9" ht="12.75">
      <c r="A49" s="63" t="str">
        <f>Spielplan2!$B61&amp;" "&amp;Spielplan2!$C61</f>
        <v>46 Gr.D</v>
      </c>
      <c r="B49" s="55" t="str">
        <f>Spielplan2!$E61</f>
        <v>D1</v>
      </c>
      <c r="C49" s="56" t="s">
        <v>8</v>
      </c>
      <c r="D49" s="57">
        <f>Spielplan2!$G61</f>
        <v>0</v>
      </c>
      <c r="E49" s="13">
        <f>IF(Spielplan2!$H61="","",Spielplan2!$H61)</f>
      </c>
      <c r="F49" s="13" t="s">
        <v>9</v>
      </c>
      <c r="G49" s="13">
        <f>IF(Spielplan2!$J61="","",Spielplan2!$J61)</f>
      </c>
      <c r="H49" s="51">
        <f t="shared" si="2"/>
      </c>
      <c r="I49" s="51">
        <f t="shared" si="3"/>
      </c>
    </row>
    <row r="50" spans="1:9" ht="12.75">
      <c r="A50" s="16" t="str">
        <f>Spielplan2!$B60&amp;" "&amp;Spielplan2!$C60</f>
        <v>45 Gr.C</v>
      </c>
      <c r="B50" s="55">
        <f>Spielplan2!$E60</f>
        <v>0</v>
      </c>
      <c r="C50" s="56" t="s">
        <v>8</v>
      </c>
      <c r="D50" s="57" t="str">
        <f>Spielplan2!$G60</f>
        <v>C3</v>
      </c>
      <c r="E50" s="13">
        <f>IF(Spielplan2!$H60="","",Spielplan2!$H60)</f>
      </c>
      <c r="F50" s="13" t="s">
        <v>9</v>
      </c>
      <c r="G50" s="13">
        <f>IF(Spielplan2!$J60="","",Spielplan2!$J60)</f>
      </c>
      <c r="H50" s="51">
        <f t="shared" si="2"/>
      </c>
      <c r="I50" s="51">
        <f t="shared" si="3"/>
      </c>
    </row>
    <row r="51" spans="1:9" ht="12.75">
      <c r="A51" s="63" t="str">
        <f>Spielplan2!$B62&amp;" "&amp;Spielplan2!$C62</f>
        <v>48 Gr.D</v>
      </c>
      <c r="B51" s="55">
        <f>Spielplan2!$E62</f>
        <v>0</v>
      </c>
      <c r="C51" s="56" t="s">
        <v>8</v>
      </c>
      <c r="D51" s="57" t="str">
        <f>Spielplan2!$G62</f>
        <v>D3</v>
      </c>
      <c r="E51" s="13">
        <f>IF(Spielplan2!$H62="","",Spielplan2!$H62)</f>
      </c>
      <c r="F51" s="13" t="s">
        <v>9</v>
      </c>
      <c r="G51" s="13">
        <f>IF(Spielplan2!$J62="","",Spielplan2!$J62)</f>
      </c>
      <c r="H51" s="51">
        <f t="shared" si="2"/>
      </c>
      <c r="I51" s="51">
        <f t="shared" si="3"/>
      </c>
    </row>
    <row r="52" spans="1:9" ht="12.75">
      <c r="A52" s="16" t="str">
        <f>Spielplan2!$B63&amp;" "&amp;Spielplan2!$C63</f>
        <v>49 Gr.C</v>
      </c>
      <c r="B52" s="55">
        <f>Spielplan2!$E63</f>
        <v>0</v>
      </c>
      <c r="C52" s="56" t="s">
        <v>8</v>
      </c>
      <c r="D52" s="57" t="str">
        <f>Spielplan2!$G63</f>
        <v>C4</v>
      </c>
      <c r="E52" s="13">
        <f>IF(Spielplan2!$H63="","",Spielplan2!$H63)</f>
      </c>
      <c r="F52" s="13" t="s">
        <v>9</v>
      </c>
      <c r="G52" s="13">
        <f>IF(Spielplan2!$J63="","",Spielplan2!$J63)</f>
      </c>
      <c r="H52" s="51">
        <f t="shared" si="2"/>
      </c>
      <c r="I52" s="51">
        <f t="shared" si="3"/>
      </c>
    </row>
    <row r="53" spans="1:9" ht="12.75">
      <c r="A53" s="63" t="str">
        <f>Spielplan2!$B66&amp;" "&amp;Spielplan2!$C66</f>
        <v>53 Gr.D</v>
      </c>
      <c r="B53" s="55">
        <f>Spielplan2!$E66</f>
        <v>0</v>
      </c>
      <c r="C53" s="56" t="s">
        <v>8</v>
      </c>
      <c r="D53" s="57" t="str">
        <f>Spielplan2!$G66</f>
        <v>D4</v>
      </c>
      <c r="E53" s="13">
        <f>IF(Spielplan2!$H66="","",Spielplan2!$H66)</f>
      </c>
      <c r="F53" s="13" t="s">
        <v>9</v>
      </c>
      <c r="G53" s="13">
        <f>IF(Spielplan2!$J66="","",Spielplan2!$J66)</f>
      </c>
      <c r="H53" s="51">
        <f t="shared" si="2"/>
      </c>
      <c r="I53" s="51">
        <f t="shared" si="3"/>
      </c>
    </row>
    <row r="54" spans="1:9" ht="12.75">
      <c r="A54" s="16" t="str">
        <f>Spielplan2!$B30&amp;" "&amp;Spielplan2!$C30</f>
        <v>50 Gr.C</v>
      </c>
      <c r="B54" s="55" t="str">
        <f>Spielplan2!$E30</f>
        <v>C1</v>
      </c>
      <c r="C54" s="56" t="s">
        <v>8</v>
      </c>
      <c r="D54" s="57" t="str">
        <f>Spielplan2!$G30</f>
        <v>C5</v>
      </c>
      <c r="E54" s="13">
        <f>IF(Spielplan2!$H30="","",Spielplan2!$H30)</f>
      </c>
      <c r="F54" s="13" t="s">
        <v>9</v>
      </c>
      <c r="G54" s="13">
        <f>IF(Spielplan2!$J30="","",Spielplan2!$J30)</f>
      </c>
      <c r="H54" s="51">
        <f t="shared" si="2"/>
      </c>
      <c r="I54" s="51">
        <f t="shared" si="3"/>
      </c>
    </row>
    <row r="55" spans="1:9" ht="12.75">
      <c r="A55" s="63" t="str">
        <f>Spielplan2!$B33&amp;" "&amp;Spielplan2!$C33</f>
        <v>52 Gr.D</v>
      </c>
      <c r="B55" s="55" t="str">
        <f>Spielplan2!$E33</f>
        <v>D1</v>
      </c>
      <c r="C55" s="56" t="s">
        <v>8</v>
      </c>
      <c r="D55" s="57" t="str">
        <f>Spielplan2!$G33</f>
        <v>D5</v>
      </c>
      <c r="E55" s="13">
        <f>IF(Spielplan2!$H33="","",Spielplan2!$H33)</f>
      </c>
      <c r="F55" s="13" t="s">
        <v>9</v>
      </c>
      <c r="G55" s="13">
        <f>IF(Spielplan2!$J33="","",Spielplan2!$J33)</f>
      </c>
      <c r="H55" s="51">
        <f t="shared" si="2"/>
      </c>
      <c r="I55" s="51">
        <f t="shared" si="3"/>
      </c>
    </row>
    <row r="56" spans="1:9" ht="12.75">
      <c r="A56" s="16" t="str">
        <f>Spielplan2!$B65&amp;" "&amp;Spielplan2!$C65</f>
        <v>51 Gr.C</v>
      </c>
      <c r="B56" s="55">
        <f>Spielplan2!$E65</f>
        <v>0</v>
      </c>
      <c r="C56" s="56" t="s">
        <v>8</v>
      </c>
      <c r="D56" s="57" t="str">
        <f>Spielplan2!$G65</f>
        <v>C2</v>
      </c>
      <c r="E56" s="13">
        <f>IF(Spielplan2!$H65="","",Spielplan2!$H65)</f>
      </c>
      <c r="F56" s="13" t="s">
        <v>9</v>
      </c>
      <c r="G56" s="13">
        <f>IF(Spielplan2!$J65="","",Spielplan2!$J65)</f>
      </c>
      <c r="H56" s="51">
        <f t="shared" si="2"/>
      </c>
      <c r="I56" s="51">
        <f t="shared" si="3"/>
      </c>
    </row>
    <row r="57" spans="1:9" ht="12.75">
      <c r="A57" s="63" t="str">
        <f>Spielplan2!$B67&amp;" "&amp;Spielplan2!$C67</f>
        <v>54 Gr.D</v>
      </c>
      <c r="B57" s="55">
        <f>Spielplan2!$E67</f>
        <v>0</v>
      </c>
      <c r="C57" s="56" t="s">
        <v>8</v>
      </c>
      <c r="D57" s="57" t="str">
        <f>Spielplan2!$G67</f>
        <v>D2</v>
      </c>
      <c r="E57" s="13">
        <f>IF(Spielplan2!$H67="","",Spielplan2!$H67)</f>
      </c>
      <c r="F57" s="13" t="s">
        <v>9</v>
      </c>
      <c r="G57" s="13">
        <f>IF(Spielplan2!$J67="","",Spielplan2!$J67)</f>
      </c>
      <c r="H57" s="51">
        <f t="shared" si="2"/>
      </c>
      <c r="I57" s="51">
        <f t="shared" si="3"/>
      </c>
    </row>
    <row r="58" spans="1:9" ht="12.75">
      <c r="A58" s="16" t="str">
        <f>Spielplan2!$B38&amp;" "&amp;Spielplan2!$C38</f>
        <v>55 Gr.C</v>
      </c>
      <c r="B58" s="55" t="str">
        <f>Spielplan2!$E38</f>
        <v>C3</v>
      </c>
      <c r="C58" s="56" t="s">
        <v>8</v>
      </c>
      <c r="D58" s="57" t="str">
        <f>Spielplan2!$G38</f>
        <v>C6</v>
      </c>
      <c r="E58" s="13">
        <f>IF(Spielplan2!$H38="","",Spielplan2!$H38)</f>
      </c>
      <c r="F58" s="13" t="s">
        <v>9</v>
      </c>
      <c r="G58" s="13">
        <f>IF(Spielplan2!$J38="","",Spielplan2!$J38)</f>
      </c>
      <c r="H58" s="51">
        <f t="shared" si="2"/>
      </c>
      <c r="I58" s="51">
        <f t="shared" si="3"/>
      </c>
    </row>
    <row r="59" spans="1:9" ht="12.75">
      <c r="A59" s="63" t="str">
        <f>Spielplan2!$B41&amp;" "&amp;Spielplan2!$C41</f>
        <v>56 Gr.D</v>
      </c>
      <c r="B59" s="55" t="str">
        <f>Spielplan2!$E41</f>
        <v>D3</v>
      </c>
      <c r="C59" s="56" t="s">
        <v>8</v>
      </c>
      <c r="D59" s="57" t="str">
        <f>Spielplan2!$G41</f>
        <v>D6</v>
      </c>
      <c r="E59" s="13">
        <f>IF(Spielplan2!$H41="","",Spielplan2!$H41)</f>
      </c>
      <c r="F59" s="13" t="s">
        <v>9</v>
      </c>
      <c r="G59" s="13">
        <f>IF(Spielplan2!$J41="","",Spielplan2!$J41)</f>
      </c>
      <c r="H59" s="51">
        <f t="shared" si="2"/>
      </c>
      <c r="I59" s="51">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1.xml><?xml version="1.0" encoding="utf-8"?>
<worksheet xmlns="http://schemas.openxmlformats.org/spreadsheetml/2006/main" xmlns:r="http://schemas.openxmlformats.org/officeDocument/2006/relationships">
  <sheetPr codeName="Tabelle13"/>
  <dimension ref="A1:Z58"/>
  <sheetViews>
    <sheetView zoomScale="70" zoomScaleNormal="70" zoomScalePageLayoutView="0" workbookViewId="0" topLeftCell="A1">
      <selection activeCell="P27" sqref="P27"/>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14</v>
      </c>
      <c r="B2" s="13" t="s">
        <v>15</v>
      </c>
      <c r="C2" s="13"/>
      <c r="D2" s="13" t="s">
        <v>15</v>
      </c>
      <c r="E2" s="280" t="s">
        <v>7</v>
      </c>
      <c r="F2" s="280"/>
      <c r="G2" s="280"/>
      <c r="H2" s="50" t="s">
        <v>16</v>
      </c>
      <c r="I2" s="50" t="s">
        <v>17</v>
      </c>
      <c r="J2" s="14"/>
      <c r="K2" s="139" t="s">
        <v>57</v>
      </c>
      <c r="L2" s="15" t="s">
        <v>18</v>
      </c>
      <c r="M2" s="15" t="s">
        <v>0</v>
      </c>
      <c r="N2" s="281" t="s">
        <v>1</v>
      </c>
      <c r="O2" s="281"/>
      <c r="P2" s="281"/>
      <c r="Q2" s="15" t="s">
        <v>19</v>
      </c>
      <c r="R2" s="10" t="s">
        <v>23</v>
      </c>
      <c r="S2" s="9" t="s">
        <v>20</v>
      </c>
      <c r="T2" s="9" t="s">
        <v>21</v>
      </c>
      <c r="U2" s="9" t="s">
        <v>22</v>
      </c>
      <c r="V2" s="9" t="s">
        <v>28</v>
      </c>
      <c r="W2" s="9" t="s">
        <v>29</v>
      </c>
      <c r="X2" s="9" t="s">
        <v>30</v>
      </c>
      <c r="Y2" s="9" t="s">
        <v>31</v>
      </c>
    </row>
    <row r="3" spans="1:25" ht="12.75">
      <c r="A3" s="16" t="str">
        <f>Spielplan2!$B12&amp;" "&amp;Spielplan2!$C12</f>
        <v>1 Gr.C</v>
      </c>
      <c r="B3" s="55" t="str">
        <f>Spielplan4!$E12</f>
        <v>Erster Gruppe A</v>
      </c>
      <c r="C3" s="56" t="s">
        <v>8</v>
      </c>
      <c r="D3" s="57" t="str">
        <f>Spielplan4!$G12</f>
        <v>Zweitbester Gruppendritte</v>
      </c>
      <c r="E3" s="13">
        <f>IF(Spielplan4!$H12="","",Spielplan4!$H12)</f>
        <v>1</v>
      </c>
      <c r="F3" s="13" t="s">
        <v>9</v>
      </c>
      <c r="G3" s="13">
        <f>IF(Spielplan4!$J12="","",Spielplan4!$J12)</f>
        <v>2</v>
      </c>
      <c r="H3" s="51">
        <f>IF(OR($E3="",$G3=""),"",IF(E3&gt;G3,3,IF(E3=G3,1,0)))</f>
        <v>0</v>
      </c>
      <c r="I3" s="51">
        <f>IF(OR($E3="",$G3=""),"",IF(G3&gt;E3,3,IF(E3=G3,1,0)))</f>
        <v>3</v>
      </c>
      <c r="K3" s="58" t="str">
        <f>Spielplan4!A2</f>
        <v>Erster Gruppe A</v>
      </c>
      <c r="L3" s="17" t="e">
        <f aca="true" t="shared" si="0" ref="L3:L10">SUM(S3:Y3)</f>
        <v>#REF!</v>
      </c>
      <c r="M3" s="17" t="e">
        <f>SUM(H3,I11,I21,I31,I41,H47,H53)</f>
        <v>#REF!</v>
      </c>
      <c r="N3" s="13" t="e">
        <f>SUM(E3,G11,G21,G31,G41,E47,E53)</f>
        <v>#REF!</v>
      </c>
      <c r="O3" s="13" t="s">
        <v>9</v>
      </c>
      <c r="P3" s="13" t="e">
        <f>SUM(G3,E11,E21,E31,E41,G47,G53)</f>
        <v>#REF!</v>
      </c>
      <c r="Q3" s="13" t="e">
        <f aca="true" t="shared" si="1" ref="Q3:Q10">N3-P3</f>
        <v>#REF!</v>
      </c>
      <c r="R3" s="9" t="e">
        <f>SUM(L3:L10)/2</f>
        <v>#REF!</v>
      </c>
      <c r="S3" s="9">
        <f>IF(OR($E3="",$G3=""),0,1)</f>
        <v>1</v>
      </c>
      <c r="T3" s="9" t="e">
        <f>IF(OR($E11="",$G11=""),0,1)</f>
        <v>#REF!</v>
      </c>
      <c r="U3" s="9" t="e">
        <f>IF(OR($E21="",$G21=""),0,1)</f>
        <v>#REF!</v>
      </c>
      <c r="V3" s="9" t="e">
        <f>IF(OR($E31="",$G31=""),0,1)</f>
        <v>#REF!</v>
      </c>
      <c r="W3" s="9">
        <f>IF(OR($E41="",$G41=""),0,1)</f>
        <v>0</v>
      </c>
      <c r="X3" s="9">
        <f>IF(OR($E47="",$G47=""),0,1)</f>
        <v>0</v>
      </c>
      <c r="Y3" s="9" t="e">
        <f>IF(OR($E53="",$G53=""),0,1)</f>
        <v>#REF!</v>
      </c>
    </row>
    <row r="4" spans="1:25" ht="12.75">
      <c r="A4" s="63" t="str">
        <f>Spielplan2!$B15&amp;" "&amp;Spielplan2!$C15</f>
        <v>4 Gr.D</v>
      </c>
      <c r="B4" s="55" t="str">
        <f>Spielplan4!$E15</f>
        <v>Erster Gruppe D</v>
      </c>
      <c r="C4" s="56" t="s">
        <v>8</v>
      </c>
      <c r="D4" s="57" t="str">
        <f>Spielplan4!$G15</f>
        <v>Zweiter Gruppe A</v>
      </c>
      <c r="E4" s="13">
        <f>IF(Spielplan4!$H15="","",Spielplan4!$H15)</f>
        <v>1</v>
      </c>
      <c r="F4" s="13" t="s">
        <v>9</v>
      </c>
      <c r="G4" s="13">
        <f>IF(Spielplan4!$J15="","",Spielplan4!$J15)</f>
        <v>2</v>
      </c>
      <c r="H4" s="51">
        <f aca="true" t="shared" si="2" ref="H4:H57">IF(OR($E4="",$G4=""),"",IF(E4&gt;G4,3,IF(E4=G4,1,0)))</f>
        <v>0</v>
      </c>
      <c r="I4" s="51">
        <f aca="true" t="shared" si="3" ref="I4:I58">IF(OR($E4="",$G4=""),"",IF(G4&gt;E4,3,IF(E4=G4,1,0)))</f>
        <v>3</v>
      </c>
      <c r="K4" s="58" t="str">
        <f>Spielplan4!A3</f>
        <v>Zweitbester Gruppendritte</v>
      </c>
      <c r="L4" s="17" t="e">
        <f t="shared" si="0"/>
        <v>#REF!</v>
      </c>
      <c r="M4" s="17" t="e">
        <f>SUM(I3,I13,H19,I27,H35,H45,I55)</f>
        <v>#REF!</v>
      </c>
      <c r="N4" s="13" t="e">
        <f>SUM(G3,G13,E19,G27,E35,E45,G55)</f>
        <v>#REF!</v>
      </c>
      <c r="O4" s="13" t="s">
        <v>9</v>
      </c>
      <c r="P4" s="13" t="e">
        <f>SUM(E3,E13,G19,E27,G35,G45,E55)</f>
        <v>#REF!</v>
      </c>
      <c r="Q4" s="13" t="e">
        <f t="shared" si="1"/>
        <v>#REF!</v>
      </c>
      <c r="S4" s="9">
        <f>IF(OR($E3="",$G3=""),0,1)</f>
        <v>1</v>
      </c>
      <c r="T4" s="9" t="e">
        <f>IF(OR($E13="",$G13=""),0,1)</f>
        <v>#REF!</v>
      </c>
      <c r="U4" s="9" t="e">
        <f>IF(OR($E19="",$G19=""),0,1)</f>
        <v>#REF!</v>
      </c>
      <c r="V4" s="9">
        <f>IF(OR($E27="",$G27=""),0,1)</f>
        <v>0</v>
      </c>
      <c r="W4" s="9" t="e">
        <f>IF(OR($E35="",$G35=""),0,1)</f>
        <v>#REF!</v>
      </c>
      <c r="X4" s="9" t="e">
        <f>IF(OR($E45="",$G45=""),0,1)</f>
        <v>#REF!</v>
      </c>
      <c r="Y4" s="9">
        <f>IF(OR($E55="",$G55=""),0,1)</f>
        <v>0</v>
      </c>
    </row>
    <row r="5" spans="1:25" ht="12.75">
      <c r="A5" s="16" t="str">
        <f>Spielplan2!$B13&amp;" "&amp;Spielplan2!$C13</f>
        <v>2 Gr.C</v>
      </c>
      <c r="B5" s="55" t="str">
        <f>Spielplan4!$E13</f>
        <v>Erster Gruppe B</v>
      </c>
      <c r="C5" s="56" t="s">
        <v>8</v>
      </c>
      <c r="D5" s="57" t="str">
        <f>Spielplan4!$G13</f>
        <v>Bester Gruppendritte</v>
      </c>
      <c r="E5" s="13">
        <f>IF(Spielplan4!$H13="","",Spielplan4!$H13)</f>
        <v>1</v>
      </c>
      <c r="F5" s="13" t="s">
        <v>9</v>
      </c>
      <c r="G5" s="13">
        <f>IF(Spielplan4!$J13="","",Spielplan4!$J13)</f>
        <v>2</v>
      </c>
      <c r="H5" s="51">
        <f t="shared" si="2"/>
        <v>0</v>
      </c>
      <c r="I5" s="51">
        <f t="shared" si="3"/>
        <v>3</v>
      </c>
      <c r="K5" s="58" t="str">
        <f>Spielplan4!A4</f>
        <v>Erster Gruppe B</v>
      </c>
      <c r="L5" s="17" t="e">
        <f t="shared" si="0"/>
        <v>#REF!</v>
      </c>
      <c r="M5" s="17" t="e">
        <f>SUM(H5,H11,I19,I29,I37,I49,H57)</f>
        <v>#REF!</v>
      </c>
      <c r="N5" s="13" t="e">
        <f>SUM(E5,E11,G19,G29,G37,G49,E57)</f>
        <v>#REF!</v>
      </c>
      <c r="O5" s="13" t="s">
        <v>9</v>
      </c>
      <c r="P5" s="13" t="e">
        <f>SUM(G5,G11,E19,E29,E37,E49,G57)</f>
        <v>#REF!</v>
      </c>
      <c r="Q5" s="13" t="e">
        <f t="shared" si="1"/>
        <v>#REF!</v>
      </c>
      <c r="S5" s="9">
        <f>IF(OR($E5="",$G5=""),0,1)</f>
        <v>1</v>
      </c>
      <c r="T5" s="9" t="e">
        <f>IF(OR($E11="",$G11=""),0,1)</f>
        <v>#REF!</v>
      </c>
      <c r="U5" s="9" t="e">
        <f>IF(OR($E19="",$G19=""),0,1)</f>
        <v>#REF!</v>
      </c>
      <c r="V5" s="9" t="e">
        <f>IF(OR($E29="",$G29=""),0,1)</f>
        <v>#REF!</v>
      </c>
      <c r="W5" s="9">
        <f>IF(OR($E37="",$G37=""),0,1)</f>
        <v>0</v>
      </c>
      <c r="X5" s="9">
        <f>IF(OR($E49="",$G49=""),0,1)</f>
        <v>0</v>
      </c>
      <c r="Y5" s="9" t="e">
        <f>IF(OR($E57="",$G57=""),0,1)</f>
        <v>#REF!</v>
      </c>
    </row>
    <row r="6" spans="1:25" ht="12.75">
      <c r="A6" s="63" t="str">
        <f>Spielplan2!$B16&amp;" "&amp;Spielplan2!$C16</f>
        <v>5 Gr.D</v>
      </c>
      <c r="B6" s="55" t="str">
        <f>Spielplan4!$E16</f>
        <v>Erster Gruppe E</v>
      </c>
      <c r="C6" s="56" t="s">
        <v>8</v>
      </c>
      <c r="D6" s="57" t="str">
        <f>Spielplan4!$G16</f>
        <v>Zweiter Gruppe B</v>
      </c>
      <c r="E6" s="13">
        <f>IF(Spielplan4!$H16="","",Spielplan4!$H16)</f>
        <v>1</v>
      </c>
      <c r="F6" s="13" t="s">
        <v>9</v>
      </c>
      <c r="G6" s="13">
        <f>IF(Spielplan4!$J16="","",Spielplan4!$J16)</f>
        <v>2</v>
      </c>
      <c r="H6" s="51">
        <f t="shared" si="2"/>
        <v>0</v>
      </c>
      <c r="I6" s="51">
        <f t="shared" si="3"/>
        <v>3</v>
      </c>
      <c r="K6" s="58" t="str">
        <f>Spielplan4!A5</f>
        <v>Bester Gruppendritte</v>
      </c>
      <c r="L6" s="17" t="e">
        <f t="shared" si="0"/>
        <v>#REF!</v>
      </c>
      <c r="M6" s="17" t="e">
        <f>SUM(I5,H13,H21,H33,H39,I43,I51)</f>
        <v>#REF!</v>
      </c>
      <c r="N6" s="13" t="e">
        <f>SUM(G5,E13,E21,E33,E39,G43,G51)</f>
        <v>#REF!</v>
      </c>
      <c r="O6" s="13" t="s">
        <v>9</v>
      </c>
      <c r="P6" s="13" t="e">
        <f>SUM(E5,G13,G21,G33,G39,E43,E51)</f>
        <v>#REF!</v>
      </c>
      <c r="Q6" s="13" t="e">
        <f t="shared" si="1"/>
        <v>#REF!</v>
      </c>
      <c r="S6" s="9">
        <f>IF(OR($E5="",$G5=""),0,1)</f>
        <v>1</v>
      </c>
      <c r="T6" s="9" t="e">
        <f>IF(OR($E13="",$G13=""),0,1)</f>
        <v>#REF!</v>
      </c>
      <c r="U6" s="9" t="e">
        <f>IF(OR($E21="",$G21=""),0,1)</f>
        <v>#REF!</v>
      </c>
      <c r="V6" s="9">
        <f>IF(OR($E33="",$G33=""),0,1)</f>
        <v>0</v>
      </c>
      <c r="W6" s="9" t="e">
        <f>IF(OR($E39="",$G39=""),0,1)</f>
        <v>#REF!</v>
      </c>
      <c r="X6" s="9" t="e">
        <f>IF(OR($E43="",$G43=""),0,1)</f>
        <v>#REF!</v>
      </c>
      <c r="Y6" s="9">
        <f>IF(OR($E51="",$G51=""),0,1)</f>
        <v>0</v>
      </c>
    </row>
    <row r="7" spans="1:25" ht="12.75">
      <c r="A7" s="16" t="str">
        <f>Spielplan2!$B14&amp;" "&amp;Spielplan2!$C14</f>
        <v>3 Gr.C</v>
      </c>
      <c r="B7" s="55" t="str">
        <f>Spielplan4!$E14</f>
        <v>Erster Gruppe C</v>
      </c>
      <c r="C7" s="56" t="s">
        <v>8</v>
      </c>
      <c r="D7" s="57" t="str">
        <f>Spielplan4!$G14</f>
        <v>Zweiter Gruppe F</v>
      </c>
      <c r="E7" s="13">
        <f>IF(Spielplan4!$H14="","",Spielplan4!$H14)</f>
        <v>1</v>
      </c>
      <c r="F7" s="13" t="s">
        <v>9</v>
      </c>
      <c r="G7" s="13">
        <f>IF(Spielplan4!$J14="","",Spielplan4!$J14)</f>
        <v>2</v>
      </c>
      <c r="H7" s="51">
        <f t="shared" si="2"/>
        <v>0</v>
      </c>
      <c r="I7" s="51">
        <f t="shared" si="3"/>
        <v>3</v>
      </c>
      <c r="K7" s="58" t="str">
        <f>Spielplan4!A6</f>
        <v>Erster Gruppe C</v>
      </c>
      <c r="L7" s="17" t="e">
        <f t="shared" si="0"/>
        <v>#REF!</v>
      </c>
      <c r="M7" s="17" t="e">
        <f>SUM(H7,I15,H23,H29,I35,H43,I53)</f>
        <v>#REF!</v>
      </c>
      <c r="N7" s="13" t="e">
        <f>SUM(E7,G15,E23,E29,G35,E43,G53)</f>
        <v>#REF!</v>
      </c>
      <c r="O7" s="13" t="s">
        <v>9</v>
      </c>
      <c r="P7" s="13" t="e">
        <f>SUM(G7,E15,G23,G29,E35,G43,E53)</f>
        <v>#REF!</v>
      </c>
      <c r="Q7" s="13" t="e">
        <f t="shared" si="1"/>
        <v>#REF!</v>
      </c>
      <c r="S7" s="9">
        <f>IF(OR($E7="",$G7=""),0,1)</f>
        <v>1</v>
      </c>
      <c r="T7" s="9">
        <f>IF(OR($E15="",$G15=""),0,1)</f>
        <v>0</v>
      </c>
      <c r="U7" s="9">
        <f>IF(OR($E23="",$G23=""),0,1)</f>
        <v>0</v>
      </c>
      <c r="V7" s="9" t="e">
        <f>IF(OR($E29="",$G29=""),0,1)</f>
        <v>#REF!</v>
      </c>
      <c r="W7" s="9" t="e">
        <f>IF(OR($E35="",$G35=""),0,1)</f>
        <v>#REF!</v>
      </c>
      <c r="X7" s="9" t="e">
        <f>IF(OR($E43="",$G43=""),0,1)</f>
        <v>#REF!</v>
      </c>
      <c r="Y7" s="9" t="e">
        <f>IF(OR($E53="",$G53=""),0,1)</f>
        <v>#REF!</v>
      </c>
    </row>
    <row r="8" spans="1:25" ht="12.75">
      <c r="A8" s="63" t="str">
        <f>Spielplan2!$B17&amp;" "&amp;Spielplan2!$C17</f>
        <v>6 Gr.D</v>
      </c>
      <c r="B8" s="55" t="str">
        <f>Spielplan4!$E17</f>
        <v>Erster Gruppe F</v>
      </c>
      <c r="C8" s="56" t="s">
        <v>8</v>
      </c>
      <c r="D8" s="57" t="str">
        <f>Spielplan4!$G17</f>
        <v>Zweiter Gruppe C</v>
      </c>
      <c r="E8" s="13">
        <f>IF(Spielplan4!$H17="","",Spielplan4!$H17)</f>
        <v>1</v>
      </c>
      <c r="F8" s="13" t="s">
        <v>9</v>
      </c>
      <c r="G8" s="13">
        <f>IF(Spielplan4!$J17="","",Spielplan4!$J17)</f>
        <v>2</v>
      </c>
      <c r="H8" s="51">
        <f t="shared" si="2"/>
        <v>0</v>
      </c>
      <c r="I8" s="51">
        <f t="shared" si="3"/>
        <v>3</v>
      </c>
      <c r="K8" s="58" t="str">
        <f>Spielplan4!A7</f>
        <v>Zweiter Gruppe F</v>
      </c>
      <c r="L8" s="17" t="e">
        <f>SUM(S8:Y8)</f>
        <v>#REF!</v>
      </c>
      <c r="M8" s="17" t="e">
        <f>SUM(I7,H17,H25,H31,I39,I45,I57)</f>
        <v>#REF!</v>
      </c>
      <c r="N8" s="13" t="e">
        <f>SUM(G7,E17,E25,E31,G39,G45,G57)</f>
        <v>#REF!</v>
      </c>
      <c r="O8" s="13" t="s">
        <v>9</v>
      </c>
      <c r="P8" s="13" t="e">
        <f>SUM(E7,G17,G25,G31,E39,E45,E57)</f>
        <v>#REF!</v>
      </c>
      <c r="Q8" s="13" t="e">
        <f t="shared" si="1"/>
        <v>#REF!</v>
      </c>
      <c r="S8" s="9">
        <f>IF(OR($E7="",$G7=""),0,1)</f>
        <v>1</v>
      </c>
      <c r="T8" s="9">
        <f>IF(OR($E17="",$G17=""),0,1)</f>
        <v>0</v>
      </c>
      <c r="U8" s="9">
        <f>IF(OR($E25="",$G25=""),0,1)</f>
        <v>0</v>
      </c>
      <c r="V8" s="9" t="e">
        <f>IF(OR($E31="",$G31=""),0,1)</f>
        <v>#REF!</v>
      </c>
      <c r="W8" s="9" t="e">
        <f>IF(OR($E39="",$G39=""),0,1)</f>
        <v>#REF!</v>
      </c>
      <c r="X8" s="9" t="e">
        <f>IF(OR($E45="",$G45=""),0,1)</f>
        <v>#REF!</v>
      </c>
      <c r="Y8" s="9" t="e">
        <f>IF(OR($E57="",$G57=""),0,1)</f>
        <v>#REF!</v>
      </c>
    </row>
    <row r="9" spans="1:25" ht="12.75">
      <c r="A9" s="16" t="str">
        <f>Spielplan2!$B64&amp;" "&amp;Spielplan2!$C64</f>
        <v>7 Gr.C</v>
      </c>
      <c r="B9" s="55">
        <f>Spielplan4!$E64</f>
        <v>0</v>
      </c>
      <c r="C9" s="56" t="s">
        <v>8</v>
      </c>
      <c r="D9" s="57">
        <f>Spielplan4!$G64</f>
        <v>0</v>
      </c>
      <c r="E9" s="13">
        <f>IF(Spielplan4!$H64="","",Spielplan4!$H64)</f>
      </c>
      <c r="F9" s="13" t="s">
        <v>9</v>
      </c>
      <c r="G9" s="13">
        <f>IF(Spielplan4!$J64="","",Spielplan4!$J64)</f>
      </c>
      <c r="H9" s="51">
        <f t="shared" si="2"/>
      </c>
      <c r="I9" s="51">
        <f t="shared" si="3"/>
      </c>
      <c r="K9" s="58">
        <f>Spielplan4!A8</f>
        <v>0</v>
      </c>
      <c r="L9" s="17">
        <f t="shared" si="0"/>
        <v>0</v>
      </c>
      <c r="M9" s="17">
        <f>SUM(H9,H15,I25,I33,I41,H49,H55)</f>
        <v>0</v>
      </c>
      <c r="N9" s="13">
        <f>SUM(E9,E15,G25,G33,G41,E49,E55)</f>
        <v>0</v>
      </c>
      <c r="O9" s="13" t="s">
        <v>9</v>
      </c>
      <c r="P9" s="13">
        <f>SUM(G9,G15,E25,E33,E41,G49,G55)</f>
        <v>0</v>
      </c>
      <c r="Q9" s="13">
        <f t="shared" si="1"/>
        <v>0</v>
      </c>
      <c r="S9" s="9">
        <f>IF(OR($E9="",$G9=""),0,1)</f>
        <v>0</v>
      </c>
      <c r="T9" s="9">
        <f>IF(OR($E15="",$G15=""),0,1)</f>
        <v>0</v>
      </c>
      <c r="U9" s="9">
        <f>IF(OR($E25="",$G25=""),0,1)</f>
        <v>0</v>
      </c>
      <c r="V9" s="9">
        <f>IF(OR($E33="",$G33=""),0,1)</f>
        <v>0</v>
      </c>
      <c r="W9" s="9">
        <f>IF(OR($E41="",$G41=""),0,1)</f>
        <v>0</v>
      </c>
      <c r="X9" s="9">
        <f>IF(OR($E49="",$G49=""),0,1)</f>
        <v>0</v>
      </c>
      <c r="Y9" s="9">
        <f>IF(OR($E55="",$G55=""),0,1)</f>
        <v>0</v>
      </c>
    </row>
    <row r="10" spans="1:25" ht="12.75">
      <c r="A10" s="63" t="str">
        <f>Spielplan2!$B42&amp;" "&amp;Spielplan2!$C42</f>
        <v>10 Gr.D</v>
      </c>
      <c r="B10" s="55">
        <f>Spielplan4!$E42</f>
        <v>0</v>
      </c>
      <c r="C10" s="56" t="s">
        <v>8</v>
      </c>
      <c r="D10" s="57">
        <f>Spielplan4!$G42</f>
        <v>0</v>
      </c>
      <c r="E10" s="13">
        <f>IF(Spielplan4!$H42="","",Spielplan4!$H42)</f>
      </c>
      <c r="F10" s="13" t="s">
        <v>9</v>
      </c>
      <c r="G10" s="13">
        <f>IF(Spielplan4!$J42="","",Spielplan4!$J42)</f>
      </c>
      <c r="H10" s="51">
        <f t="shared" si="2"/>
      </c>
      <c r="I10" s="51">
        <f t="shared" si="3"/>
      </c>
      <c r="K10" s="58">
        <f>Spielplan4!A9</f>
        <v>0</v>
      </c>
      <c r="L10" s="17">
        <f t="shared" si="0"/>
        <v>0</v>
      </c>
      <c r="M10" s="17">
        <f>SUM(I9,I17,I23,H27,H37,I47,H51)</f>
        <v>0</v>
      </c>
      <c r="N10" s="13">
        <f>SUM(G9,G17,G23,E27,E37,G47,E51)</f>
        <v>0</v>
      </c>
      <c r="O10" s="13" t="s">
        <v>9</v>
      </c>
      <c r="P10" s="13">
        <f>SUM(E9,E17,E23,G27,G37,E47,G51)</f>
        <v>0</v>
      </c>
      <c r="Q10" s="13">
        <f t="shared" si="1"/>
        <v>0</v>
      </c>
      <c r="S10" s="9">
        <f>IF(OR($E9="",$G9=""),0,1)</f>
        <v>0</v>
      </c>
      <c r="T10" s="9">
        <f>IF(OR($E17="",$G17=""),0,1)</f>
        <v>0</v>
      </c>
      <c r="U10" s="9">
        <f>IF(OR($E23="",$G23=""),0,1)</f>
        <v>0</v>
      </c>
      <c r="V10" s="9">
        <f>IF(OR($E27="",$G27=""),0,1)</f>
        <v>0</v>
      </c>
      <c r="W10" s="9">
        <f>IF(OR($E37="",$G37=""),0,1)</f>
        <v>0</v>
      </c>
      <c r="X10" s="9">
        <f>IF(OR($E47="",$G47=""),0,1)</f>
        <v>0</v>
      </c>
      <c r="Y10" s="9">
        <f>IF(OR($E51="",$G51=""),0,1)</f>
        <v>0</v>
      </c>
    </row>
    <row r="11" spans="1:17" ht="12.75">
      <c r="A11" s="16" t="str">
        <f>Spielplan2!$B18&amp;" "&amp;Spielplan2!$C18</f>
        <v>8 Gr.C</v>
      </c>
      <c r="B11" s="55" t="str">
        <f>Spielplan4!$E18</f>
        <v>Erster Gruppe B</v>
      </c>
      <c r="C11" s="56" t="s">
        <v>8</v>
      </c>
      <c r="D11" s="57" t="str">
        <f>Spielplan4!$G18</f>
        <v>Erster Gruppe A</v>
      </c>
      <c r="E11" s="13" t="e">
        <f>IF(Spielplan4!$H18="","",Spielplan4!$H18)</f>
        <v>#REF!</v>
      </c>
      <c r="F11" s="13" t="s">
        <v>9</v>
      </c>
      <c r="G11" s="13" t="e">
        <f>IF(Spielplan4!$J18="","",Spielplan4!$J18)</f>
        <v>#REF!</v>
      </c>
      <c r="H11" s="51" t="e">
        <f t="shared" si="2"/>
        <v>#REF!</v>
      </c>
      <c r="I11" s="51" t="e">
        <f t="shared" si="3"/>
        <v>#REF!</v>
      </c>
      <c r="J11" s="18"/>
      <c r="K11" s="59"/>
      <c r="L11" s="17"/>
      <c r="M11" s="17"/>
      <c r="N11" s="13"/>
      <c r="O11" s="13"/>
      <c r="P11" s="13"/>
      <c r="Q11" s="13"/>
    </row>
    <row r="12" spans="1:17" ht="12.75">
      <c r="A12" s="63" t="str">
        <f>Spielplan2!$B21&amp;" "&amp;Spielplan2!$C21</f>
        <v>11 Gr.D</v>
      </c>
      <c r="B12" s="55" t="str">
        <f>Spielplan4!$E21</f>
        <v>Erster Gruppe E</v>
      </c>
      <c r="C12" s="56" t="s">
        <v>8</v>
      </c>
      <c r="D12" s="57" t="str">
        <f>Spielplan4!$G21</f>
        <v>Erster Gruppe D</v>
      </c>
      <c r="E12" s="13" t="e">
        <f>IF(Spielplan4!$H21="","",Spielplan4!$H21)</f>
        <v>#REF!</v>
      </c>
      <c r="F12" s="13" t="s">
        <v>9</v>
      </c>
      <c r="G12" s="13" t="e">
        <f>IF(Spielplan4!$J21="","",Spielplan4!$J21)</f>
        <v>#REF!</v>
      </c>
      <c r="H12" s="51" t="e">
        <f t="shared" si="2"/>
        <v>#REF!</v>
      </c>
      <c r="I12" s="51" t="e">
        <f t="shared" si="3"/>
        <v>#REF!</v>
      </c>
      <c r="K12" s="59"/>
      <c r="L12" s="17"/>
      <c r="M12" s="17"/>
      <c r="N12" s="13"/>
      <c r="O12" s="13"/>
      <c r="P12" s="13"/>
      <c r="Q12" s="13"/>
    </row>
    <row r="13" spans="1:17" ht="12.75">
      <c r="A13" s="16" t="str">
        <f>Spielplan2!$B24&amp;" "&amp;Spielplan2!$C24</f>
        <v>9 Gr.C</v>
      </c>
      <c r="B13" s="55" t="str">
        <f>Spielplan4!$E24</f>
        <v>Bester Gruppendritte</v>
      </c>
      <c r="C13" s="56" t="s">
        <v>8</v>
      </c>
      <c r="D13" s="57" t="str">
        <f>Spielplan4!$G24</f>
        <v>Zweitbester Gruppendritte</v>
      </c>
      <c r="E13" s="13" t="e">
        <f>IF(Spielplan4!$H24="","",Spielplan4!$H24)</f>
        <v>#REF!</v>
      </c>
      <c r="F13" s="13" t="s">
        <v>9</v>
      </c>
      <c r="G13" s="13" t="e">
        <f>IF(Spielplan4!$J24="","",Spielplan4!$J24)</f>
        <v>#REF!</v>
      </c>
      <c r="H13" s="51" t="e">
        <f t="shared" si="2"/>
        <v>#REF!</v>
      </c>
      <c r="I13" s="51" t="e">
        <f t="shared" si="3"/>
        <v>#REF!</v>
      </c>
      <c r="K13" s="59"/>
      <c r="L13" s="17"/>
      <c r="M13" s="17"/>
      <c r="N13" s="13"/>
      <c r="O13" s="13"/>
      <c r="P13" s="13"/>
      <c r="Q13" s="13"/>
    </row>
    <row r="14" spans="1:18" ht="15.75" customHeight="1">
      <c r="A14" s="63" t="str">
        <f>Spielplan2!$B27&amp;" "&amp;Spielplan2!$C27</f>
        <v>12 Gr.D</v>
      </c>
      <c r="B14" s="55" t="str">
        <f>Spielplan4!$E27</f>
        <v>Zweiter Gruppe B</v>
      </c>
      <c r="C14" s="56" t="s">
        <v>8</v>
      </c>
      <c r="D14" s="57" t="str">
        <f>Spielplan4!$G27</f>
        <v>Zweiter Gruppe A</v>
      </c>
      <c r="E14" s="13" t="e">
        <f>IF(Spielplan4!$H27="","",Spielplan4!$H27)</f>
        <v>#REF!</v>
      </c>
      <c r="F14" s="13" t="s">
        <v>9</v>
      </c>
      <c r="G14" s="13" t="e">
        <f>IF(Spielplan4!$J27="","",Spielplan4!$J27)</f>
        <v>#REF!</v>
      </c>
      <c r="H14" s="51" t="e">
        <f t="shared" si="2"/>
        <v>#REF!</v>
      </c>
      <c r="I14" s="51" t="e">
        <f t="shared" si="3"/>
        <v>#REF!</v>
      </c>
      <c r="K14" s="59"/>
      <c r="L14" s="17"/>
      <c r="M14" s="17"/>
      <c r="N14" s="13"/>
      <c r="O14" s="13"/>
      <c r="P14" s="13"/>
      <c r="Q14" s="13"/>
      <c r="R14" s="282" t="s">
        <v>27</v>
      </c>
    </row>
    <row r="15" spans="1:18" ht="12.75" customHeight="1">
      <c r="A15" s="16" t="str">
        <f>Spielplan2!$B43&amp;" "&amp;Spielplan2!$C43</f>
        <v>13 Gr.C</v>
      </c>
      <c r="B15" s="55">
        <f>Spielplan4!$E43</f>
        <v>0</v>
      </c>
      <c r="C15" s="56" t="s">
        <v>8</v>
      </c>
      <c r="D15" s="57" t="str">
        <f>Spielplan4!$G43</f>
        <v>Erster Gruppe C</v>
      </c>
      <c r="E15" s="13">
        <f>IF(Spielplan4!$H43="","",Spielplan4!$H43)</f>
      </c>
      <c r="F15" s="13" t="s">
        <v>9</v>
      </c>
      <c r="G15" s="13">
        <f>IF(Spielplan4!$J43="","",Spielplan4!$J43)</f>
      </c>
      <c r="H15" s="51">
        <f t="shared" si="2"/>
      </c>
      <c r="I15" s="51">
        <f t="shared" si="3"/>
      </c>
      <c r="K15" s="283" t="s">
        <v>58</v>
      </c>
      <c r="L15" s="280" t="s">
        <v>18</v>
      </c>
      <c r="M15" s="280" t="s">
        <v>0</v>
      </c>
      <c r="N15" s="280" t="s">
        <v>1</v>
      </c>
      <c r="O15" s="280"/>
      <c r="P15" s="280"/>
      <c r="Q15" s="280" t="s">
        <v>19</v>
      </c>
      <c r="R15" s="282"/>
    </row>
    <row r="16" spans="1:18" ht="12.75" customHeight="1">
      <c r="A16" s="63" t="str">
        <f>Spielplan2!$B45&amp;" "&amp;Spielplan2!$C45</f>
        <v>16 Gr.D</v>
      </c>
      <c r="B16" s="55">
        <f>Spielplan4!$E45</f>
        <v>0</v>
      </c>
      <c r="C16" s="56" t="s">
        <v>8</v>
      </c>
      <c r="D16" s="57" t="str">
        <f>Spielplan4!$G45</f>
        <v>Erster Gruppe F</v>
      </c>
      <c r="E16" s="13">
        <f>IF(Spielplan4!$H45="","",Spielplan4!$H45)</f>
      </c>
      <c r="F16" s="13" t="s">
        <v>9</v>
      </c>
      <c r="G16" s="13">
        <f>IF(Spielplan4!$J45="","",Spielplan4!$J45)</f>
      </c>
      <c r="H16" s="51">
        <f t="shared" si="2"/>
      </c>
      <c r="I16" s="51">
        <f t="shared" si="3"/>
      </c>
      <c r="K16" s="283"/>
      <c r="L16" s="280"/>
      <c r="M16" s="280"/>
      <c r="N16" s="280"/>
      <c r="O16" s="280"/>
      <c r="P16" s="280"/>
      <c r="Q16" s="280"/>
      <c r="R16" s="282"/>
    </row>
    <row r="17" spans="1:25" ht="15.75" customHeight="1">
      <c r="A17" s="16" t="str">
        <f>Spielplan2!$B44&amp;" "&amp;Spielplan2!$C44</f>
        <v>14 Gr.C</v>
      </c>
      <c r="B17" s="55" t="str">
        <f>Spielplan4!$E44</f>
        <v>Zweiter Gruppe F</v>
      </c>
      <c r="C17" s="56" t="s">
        <v>8</v>
      </c>
      <c r="D17" s="57">
        <f>Spielplan4!$G44</f>
        <v>0</v>
      </c>
      <c r="E17" s="13">
        <f>IF(Spielplan4!$H44="","",Spielplan4!$H44)</f>
      </c>
      <c r="F17" s="13" t="s">
        <v>9</v>
      </c>
      <c r="G17" s="13">
        <f>IF(Spielplan4!$J44="","",Spielplan4!$J44)</f>
      </c>
      <c r="H17" s="51">
        <f t="shared" si="2"/>
      </c>
      <c r="I17" s="51">
        <f t="shared" si="3"/>
      </c>
      <c r="K17" s="60" t="str">
        <f>Spielplan4!G2</f>
        <v>Erster Gruppe D</v>
      </c>
      <c r="L17" s="17" t="e">
        <f aca="true" t="shared" si="4" ref="L17:L24">SUM(S17:Y17)</f>
        <v>#REF!</v>
      </c>
      <c r="M17" s="17" t="e">
        <f>SUM(H4,I12,I22,I32,H42,H48,H54)</f>
        <v>#REF!</v>
      </c>
      <c r="N17" s="13" t="e">
        <f>SUM(E4,G12,G22,G32,E42,E48,E54)</f>
        <v>#REF!</v>
      </c>
      <c r="O17" s="13" t="s">
        <v>9</v>
      </c>
      <c r="P17" s="13" t="e">
        <f>SUM(G4,E12,E22,E32,G42,G48,G54)</f>
        <v>#REF!</v>
      </c>
      <c r="Q17" s="13" t="e">
        <f aca="true" t="shared" si="5" ref="Q17:Q23">N17-P17</f>
        <v>#REF!</v>
      </c>
      <c r="R17" s="9" t="e">
        <f>SUM(L17:L24)/2</f>
        <v>#REF!</v>
      </c>
      <c r="S17" s="9">
        <f>IF(OR($E4="",$G4=""),0,1)</f>
        <v>1</v>
      </c>
      <c r="T17" s="9" t="e">
        <f>IF(OR($E12="",$G12=""),0,1)</f>
        <v>#REF!</v>
      </c>
      <c r="U17" s="9" t="e">
        <f>IF(OR($E22="",$G22=""),0,1)</f>
        <v>#REF!</v>
      </c>
      <c r="V17" s="9" t="e">
        <f>IF(OR($E32="",$G32=""),0,1)</f>
        <v>#REF!</v>
      </c>
      <c r="W17" s="9">
        <f>IF(OR($E42="",$G42=""),0,1)</f>
        <v>0</v>
      </c>
      <c r="X17" s="9">
        <f>IF(OR($E48="",$G48=""),0,1)</f>
        <v>0</v>
      </c>
      <c r="Y17" s="9" t="e">
        <f>IF(OR($E54="",$G54=""),0,1)</f>
        <v>#REF!</v>
      </c>
    </row>
    <row r="18" spans="1:25" ht="12.75">
      <c r="A18" s="63" t="str">
        <f>Spielplan2!$B46&amp;" "&amp;Spielplan2!$C46</f>
        <v>17 Gr.D</v>
      </c>
      <c r="B18" s="55" t="str">
        <f>Spielplan4!$E46</f>
        <v>Zweiter Gruppe C</v>
      </c>
      <c r="C18" s="56" t="s">
        <v>8</v>
      </c>
      <c r="D18" s="57">
        <f>Spielplan4!$G46</f>
        <v>0</v>
      </c>
      <c r="E18" s="13">
        <f>IF(Spielplan4!$H46="","",Spielplan4!$H46)</f>
      </c>
      <c r="F18" s="13" t="s">
        <v>9</v>
      </c>
      <c r="G18" s="13">
        <f>IF(Spielplan4!$J46="","",Spielplan4!$J46)</f>
      </c>
      <c r="H18" s="51">
        <f t="shared" si="2"/>
      </c>
      <c r="I18" s="51">
        <f t="shared" si="3"/>
      </c>
      <c r="K18" s="60" t="str">
        <f>Spielplan4!G3</f>
        <v>Zweiter Gruppe A</v>
      </c>
      <c r="L18" s="17" t="e">
        <f t="shared" si="4"/>
        <v>#REF!</v>
      </c>
      <c r="M18" s="17" t="e">
        <f>SUM(I4,I14,H20,I28,H36,H46,I56)</f>
        <v>#REF!</v>
      </c>
      <c r="N18" s="13" t="e">
        <f>SUM(G4,G14,E20,G28,E36,E46,G56)</f>
        <v>#REF!</v>
      </c>
      <c r="O18" s="13" t="s">
        <v>9</v>
      </c>
      <c r="P18" s="13" t="e">
        <f>SUM(E4,E14,G20,E28,G36,G46,E56)</f>
        <v>#REF!</v>
      </c>
      <c r="Q18" s="13" t="e">
        <f t="shared" si="5"/>
        <v>#REF!</v>
      </c>
      <c r="S18" s="9">
        <f>IF(OR($E4="",$G4=""),0,1)</f>
        <v>1</v>
      </c>
      <c r="T18" s="9" t="e">
        <f>IF(OR($E14="",$G14=""),0,1)</f>
        <v>#REF!</v>
      </c>
      <c r="U18" s="9" t="e">
        <f>IF(OR($E20="",$G20=""),0,1)</f>
        <v>#REF!</v>
      </c>
      <c r="V18" s="9">
        <f>IF(OR($E28="",$G28=""),0,1)</f>
        <v>0</v>
      </c>
      <c r="W18" s="9" t="e">
        <f>IF(OR($E36="",$G36=""),0,1)</f>
        <v>#REF!</v>
      </c>
      <c r="X18" s="9" t="e">
        <f>IF(OR($E46="",$G46=""),0,1)</f>
        <v>#REF!</v>
      </c>
      <c r="Y18" s="9">
        <f>IF(OR($E56="",$G56=""),0,1)</f>
        <v>0</v>
      </c>
    </row>
    <row r="19" spans="1:25" ht="12.75">
      <c r="A19" s="16" t="str">
        <f>Spielplan2!$B32&amp;" "&amp;Spielplan2!$C32</f>
        <v>15 Gr.C</v>
      </c>
      <c r="B19" s="55" t="str">
        <f>Spielplan4!$E32</f>
        <v>Zweitbester Gruppendritte</v>
      </c>
      <c r="C19" s="56" t="s">
        <v>8</v>
      </c>
      <c r="D19" s="57" t="str">
        <f>Spielplan4!$G32</f>
        <v>Erster Gruppe B</v>
      </c>
      <c r="E19" s="13" t="e">
        <f>IF(Spielplan4!$H32="","",Spielplan4!$H32)</f>
        <v>#REF!</v>
      </c>
      <c r="F19" s="13" t="s">
        <v>9</v>
      </c>
      <c r="G19" s="13" t="e">
        <f>IF(Spielplan4!$J32="","",Spielplan4!$J32)</f>
        <v>#REF!</v>
      </c>
      <c r="H19" s="51" t="e">
        <f t="shared" si="2"/>
        <v>#REF!</v>
      </c>
      <c r="I19" s="51" t="e">
        <f t="shared" si="3"/>
        <v>#REF!</v>
      </c>
      <c r="K19" s="60" t="str">
        <f>Spielplan4!G4</f>
        <v>Erster Gruppe E</v>
      </c>
      <c r="L19" s="17" t="e">
        <f>SUM(S19:Y19)</f>
        <v>#REF!</v>
      </c>
      <c r="M19" s="17" t="e">
        <f>SUM(H6,H12,I20,I30,I38,I50,H58)</f>
        <v>#REF!</v>
      </c>
      <c r="N19" s="13" t="e">
        <f>SUM(E6,E12,G20,G30,G38,G50,E58)</f>
        <v>#REF!</v>
      </c>
      <c r="O19" s="13" t="s">
        <v>9</v>
      </c>
      <c r="P19" s="13" t="e">
        <f>SUM(G6,G12,E20,E30,E38,E50,G58)</f>
        <v>#REF!</v>
      </c>
      <c r="Q19" s="13" t="e">
        <f t="shared" si="5"/>
        <v>#REF!</v>
      </c>
      <c r="S19" s="9">
        <f>IF(OR($E6="",$G6=""),0,1)</f>
        <v>1</v>
      </c>
      <c r="T19" s="9" t="e">
        <f>IF(OR($E12="",$G12=""),0,1)</f>
        <v>#REF!</v>
      </c>
      <c r="U19" s="9" t="e">
        <f>IF(OR($E20="",$G20=""),0,1)</f>
        <v>#REF!</v>
      </c>
      <c r="V19" s="9" t="e">
        <f>IF(OR($E30="",$G30=""),0,1)</f>
        <v>#REF!</v>
      </c>
      <c r="W19" s="9">
        <f>IF(OR($E38="",$G38=""),0,1)</f>
        <v>0</v>
      </c>
      <c r="X19" s="9">
        <f>IF(OR($E50="",$G50=""),0,1)</f>
        <v>0</v>
      </c>
      <c r="Y19" s="9" t="e">
        <f>IF(OR($E58="",$G58=""),0,1)</f>
        <v>#REF!</v>
      </c>
    </row>
    <row r="20" spans="1:25" ht="12.75">
      <c r="A20" s="63" t="str">
        <f>Spielplan2!$B35&amp;" "&amp;Spielplan2!$C35</f>
        <v>18 Gr.D</v>
      </c>
      <c r="B20" s="55" t="str">
        <f>Spielplan4!$E35</f>
        <v>Zweiter Gruppe A</v>
      </c>
      <c r="C20" s="56" t="s">
        <v>8</v>
      </c>
      <c r="D20" s="57" t="str">
        <f>Spielplan4!$G35</f>
        <v>Erster Gruppe E</v>
      </c>
      <c r="E20" s="13" t="e">
        <f>IF(Spielplan4!$H35="","",Spielplan4!$H35)</f>
        <v>#REF!</v>
      </c>
      <c r="F20" s="13" t="s">
        <v>9</v>
      </c>
      <c r="G20" s="13" t="e">
        <f>IF(Spielplan4!$J35="","",Spielplan4!$J35)</f>
        <v>#REF!</v>
      </c>
      <c r="H20" s="51" t="e">
        <f t="shared" si="2"/>
        <v>#REF!</v>
      </c>
      <c r="I20" s="51" t="e">
        <f t="shared" si="3"/>
        <v>#REF!</v>
      </c>
      <c r="K20" s="60" t="str">
        <f>Spielplan4!G5</f>
        <v>Zweiter Gruppe B</v>
      </c>
      <c r="L20" s="17" t="e">
        <f t="shared" si="4"/>
        <v>#REF!</v>
      </c>
      <c r="M20" s="17" t="e">
        <f>SUM(I6,H14,H22,H34,H40,I44,I52)</f>
        <v>#REF!</v>
      </c>
      <c r="N20" s="13" t="e">
        <f>SUM(G6,E14,E22,E34,E40,G44,G52)</f>
        <v>#REF!</v>
      </c>
      <c r="O20" s="13" t="s">
        <v>9</v>
      </c>
      <c r="P20" s="13" t="e">
        <f>SUM(E6,G14,G22,G34,G40,E44,E52)</f>
        <v>#REF!</v>
      </c>
      <c r="Q20" s="13" t="e">
        <f t="shared" si="5"/>
        <v>#REF!</v>
      </c>
      <c r="S20" s="9">
        <f>IF(OR($E6="",$G6=""),0,1)</f>
        <v>1</v>
      </c>
      <c r="T20" s="9" t="e">
        <f>IF(OR($E14="",$G14=""),0,1)</f>
        <v>#REF!</v>
      </c>
      <c r="U20" s="9" t="e">
        <f>IF(OR($E22="",$G22=""),0,1)</f>
        <v>#REF!</v>
      </c>
      <c r="V20" s="9">
        <f>IF(OR($E34="",$G34=""),0,1)</f>
        <v>0</v>
      </c>
      <c r="W20" s="9" t="e">
        <f>IF(OR($E40="",$G40=""),0,1)</f>
        <v>#REF!</v>
      </c>
      <c r="X20" s="9" t="e">
        <f>IF(OR($E44="",$G44=""),0,1)</f>
        <v>#REF!</v>
      </c>
      <c r="Y20" s="9">
        <f>IF(OR($E52="",$G52=""),0,1)</f>
        <v>0</v>
      </c>
    </row>
    <row r="21" spans="1:25" ht="12.75">
      <c r="A21" s="16" t="str">
        <f>Spielplan2!$B36&amp;" "&amp;Spielplan2!$C36</f>
        <v>19 Gr.C</v>
      </c>
      <c r="B21" s="55" t="str">
        <f>Spielplan4!$E36</f>
        <v>Bester Gruppendritte</v>
      </c>
      <c r="C21" s="56" t="s">
        <v>8</v>
      </c>
      <c r="D21" s="57" t="str">
        <f>Spielplan4!$G36</f>
        <v>Erster Gruppe A</v>
      </c>
      <c r="E21" s="13" t="e">
        <f>IF(Spielplan4!$H36="","",Spielplan4!$H36)</f>
        <v>#REF!</v>
      </c>
      <c r="F21" s="13" t="s">
        <v>9</v>
      </c>
      <c r="G21" s="13" t="e">
        <f>IF(Spielplan4!$J36="","",Spielplan4!$J36)</f>
        <v>#REF!</v>
      </c>
      <c r="H21" s="51" t="e">
        <f t="shared" si="2"/>
        <v>#REF!</v>
      </c>
      <c r="I21" s="51" t="e">
        <f t="shared" si="3"/>
        <v>#REF!</v>
      </c>
      <c r="K21" s="60" t="str">
        <f>Spielplan4!G6</f>
        <v>Erster Gruppe F</v>
      </c>
      <c r="L21" s="17" t="e">
        <f t="shared" si="4"/>
        <v>#REF!</v>
      </c>
      <c r="M21" s="17" t="e">
        <f>SUM(H8,I16,H24,H30,I36,H44,I54)</f>
        <v>#REF!</v>
      </c>
      <c r="N21" s="13" t="e">
        <f>SUM(E8,G16,E24,E30,G36,E44,G54)</f>
        <v>#REF!</v>
      </c>
      <c r="O21" s="13" t="s">
        <v>9</v>
      </c>
      <c r="P21" s="13" t="e">
        <f>SUM(G8,E16,G24,G30,E36,G44,E54)</f>
        <v>#REF!</v>
      </c>
      <c r="Q21" s="13" t="e">
        <f t="shared" si="5"/>
        <v>#REF!</v>
      </c>
      <c r="S21" s="9">
        <f>IF(OR($E8="",$G8=""),0,1)</f>
        <v>1</v>
      </c>
      <c r="T21" s="9">
        <f>IF(OR($E16="",$G16=""),0,1)</f>
        <v>0</v>
      </c>
      <c r="U21" s="9">
        <f>IF(OR($E24="",$G24=""),0,1)</f>
        <v>0</v>
      </c>
      <c r="V21" s="9" t="e">
        <f>IF(OR($E30="",$G30=""),0,1)</f>
        <v>#REF!</v>
      </c>
      <c r="W21" s="9" t="e">
        <f>IF(OR($E36="",$G36=""),0,1)</f>
        <v>#REF!</v>
      </c>
      <c r="X21" s="9" t="e">
        <f>IF(OR($E44="",$G44=""),0,1)</f>
        <v>#REF!</v>
      </c>
      <c r="Y21" s="9" t="e">
        <f>IF(OR($E54="",$G54=""),0,1)</f>
        <v>#REF!</v>
      </c>
    </row>
    <row r="22" spans="1:25" ht="12.75">
      <c r="A22" s="63" t="str">
        <f>Spielplan2!$B39&amp;" "&amp;Spielplan2!$C39</f>
        <v>22 Gr.D</v>
      </c>
      <c r="B22" s="55" t="str">
        <f>Spielplan4!$E39</f>
        <v>Zweiter Gruppe B</v>
      </c>
      <c r="C22" s="56" t="s">
        <v>8</v>
      </c>
      <c r="D22" s="57" t="str">
        <f>Spielplan4!$G39</f>
        <v>Erster Gruppe D</v>
      </c>
      <c r="E22" s="13" t="e">
        <f>IF(Spielplan4!$H39="","",Spielplan4!$H39)</f>
        <v>#REF!</v>
      </c>
      <c r="F22" s="13" t="s">
        <v>9</v>
      </c>
      <c r="G22" s="13" t="e">
        <f>IF(Spielplan4!$J39="","",Spielplan4!$J39)</f>
        <v>#REF!</v>
      </c>
      <c r="H22" s="51" t="e">
        <f t="shared" si="2"/>
        <v>#REF!</v>
      </c>
      <c r="I22" s="51" t="e">
        <f t="shared" si="3"/>
        <v>#REF!</v>
      </c>
      <c r="K22" s="60" t="str">
        <f>Spielplan4!G7</f>
        <v>Zweiter Gruppe C</v>
      </c>
      <c r="L22" s="17" t="e">
        <f t="shared" si="4"/>
        <v>#REF!</v>
      </c>
      <c r="M22" s="17" t="e">
        <f>SUM(I8,H18,H26,H32,I40,I46,I58)</f>
        <v>#REF!</v>
      </c>
      <c r="N22" s="13" t="e">
        <f>SUM(G8,E18,E26,E32,G40,G46,G58)</f>
        <v>#REF!</v>
      </c>
      <c r="O22" s="13" t="s">
        <v>9</v>
      </c>
      <c r="P22" s="13" t="e">
        <f>SUM(E8,G18,G26,G32,E40,E46,E58)</f>
        <v>#REF!</v>
      </c>
      <c r="Q22" s="13" t="e">
        <f t="shared" si="5"/>
        <v>#REF!</v>
      </c>
      <c r="S22" s="9">
        <f>IF(OR($E8="",$G8=""),0,1)</f>
        <v>1</v>
      </c>
      <c r="T22" s="9">
        <f>IF(OR($E18="",$G18=""),0,1)</f>
        <v>0</v>
      </c>
      <c r="U22" s="9">
        <f>IF(OR($E26="",$G26=""),0,1)</f>
        <v>0</v>
      </c>
      <c r="V22" s="9" t="e">
        <f>IF(OR($E32="",$G32=""),0,1)</f>
        <v>#REF!</v>
      </c>
      <c r="W22" s="9" t="e">
        <f>IF(OR($E40="",$G40=""),0,1)</f>
        <v>#REF!</v>
      </c>
      <c r="X22" s="9" t="e">
        <f>IF(OR($E46="",$G46=""),0,1)</f>
        <v>#REF!</v>
      </c>
      <c r="Y22" s="9" t="e">
        <f>IF(OR($E58="",$G58=""),0,1)</f>
        <v>#REF!</v>
      </c>
    </row>
    <row r="23" spans="1:25" ht="12.75">
      <c r="A23" s="16" t="str">
        <f>Spielplan2!$B47&amp;" "&amp;Spielplan2!$C47</f>
        <v>20 Gr.C</v>
      </c>
      <c r="B23" s="55" t="str">
        <f>Spielplan4!$E47</f>
        <v>Erster Gruppe C</v>
      </c>
      <c r="C23" s="56" t="s">
        <v>8</v>
      </c>
      <c r="D23" s="57">
        <f>Spielplan4!$G47</f>
        <v>0</v>
      </c>
      <c r="E23" s="13">
        <f>IF(Spielplan4!$H47="","",Spielplan4!$H47)</f>
      </c>
      <c r="F23" s="13" t="s">
        <v>9</v>
      </c>
      <c r="G23" s="13">
        <f>IF(Spielplan4!$J47="","",Spielplan4!$J47)</f>
      </c>
      <c r="H23" s="51">
        <f t="shared" si="2"/>
      </c>
      <c r="I23" s="51">
        <f t="shared" si="3"/>
      </c>
      <c r="K23" s="60">
        <f>Spielplan4!G8</f>
        <v>0</v>
      </c>
      <c r="L23" s="17">
        <f t="shared" si="4"/>
        <v>0</v>
      </c>
      <c r="M23" s="17">
        <f>SUM(H10,H16,I26,I34,I42,H50,H56)</f>
        <v>0</v>
      </c>
      <c r="N23" s="13">
        <f>SUM(E10,E16,G26,G34,G42,E50,E56)</f>
        <v>0</v>
      </c>
      <c r="O23" s="13" t="s">
        <v>9</v>
      </c>
      <c r="P23" s="13">
        <f>SUM(G10,G16,E26,E34,E42,G50,G56)</f>
        <v>0</v>
      </c>
      <c r="Q23" s="13">
        <f t="shared" si="5"/>
        <v>0</v>
      </c>
      <c r="S23" s="9">
        <f>IF(OR($E10="",$G10=""),0,1)</f>
        <v>0</v>
      </c>
      <c r="T23" s="9">
        <f>IF(OR($E16="",$G16=""),0,1)</f>
        <v>0</v>
      </c>
      <c r="U23" s="9">
        <f>IF(OR($E26="",$G26=""),0,1)</f>
        <v>0</v>
      </c>
      <c r="V23" s="9">
        <f>IF(OR($E34="",$G34=""),0,1)</f>
        <v>0</v>
      </c>
      <c r="W23" s="9">
        <f>IF(OR($E42="",$G42=""),0,1)</f>
        <v>0</v>
      </c>
      <c r="X23" s="9">
        <f>IF(OR($E50="",$G50=""),0,1)</f>
        <v>0</v>
      </c>
      <c r="Y23" s="9">
        <f>IF(OR($E56="",$G56=""),0,1)</f>
        <v>0</v>
      </c>
    </row>
    <row r="24" spans="1:25" ht="12.75">
      <c r="A24" s="63" t="str">
        <f>Spielplan2!$B49&amp;" "&amp;Spielplan2!$C49</f>
        <v>23 Gr.D</v>
      </c>
      <c r="B24" s="55" t="str">
        <f>Spielplan4!$E49</f>
        <v>Erster Gruppe F</v>
      </c>
      <c r="C24" s="56" t="s">
        <v>8</v>
      </c>
      <c r="D24" s="57">
        <f>Spielplan4!$G49</f>
        <v>0</v>
      </c>
      <c r="E24" s="13">
        <f>IF(Spielplan4!$H49="","",Spielplan4!$H49)</f>
      </c>
      <c r="F24" s="13" t="s">
        <v>9</v>
      </c>
      <c r="G24" s="13">
        <f>IF(Spielplan4!$J49="","",Spielplan4!$J49)</f>
      </c>
      <c r="H24" s="51">
        <f t="shared" si="2"/>
      </c>
      <c r="I24" s="51">
        <f t="shared" si="3"/>
      </c>
      <c r="K24" s="60">
        <f>Spielplan4!G9</f>
        <v>0</v>
      </c>
      <c r="L24" s="17">
        <f t="shared" si="4"/>
        <v>0</v>
      </c>
      <c r="M24" s="17">
        <f>SUM(I10,I18,I24,H28,H38,I48,H52)</f>
        <v>0</v>
      </c>
      <c r="N24" s="13">
        <f>SUM(G10,G18,G24,E28,E38,G48,E52)</f>
        <v>0</v>
      </c>
      <c r="O24" s="13" t="s">
        <v>9</v>
      </c>
      <c r="P24" s="13">
        <f>SUM(E10,E18,E24,G28,G38,E48,G52)</f>
        <v>0</v>
      </c>
      <c r="Q24" s="13">
        <f>N24-P24</f>
        <v>0</v>
      </c>
      <c r="S24" s="9">
        <f>IF(OR($E10="",$G10=""),0,1)</f>
        <v>0</v>
      </c>
      <c r="T24" s="9">
        <f>IF(OR($E18="",$G18=""),0,1)</f>
        <v>0</v>
      </c>
      <c r="U24" s="9">
        <f>IF(OR($E24="",$G24=""),0,1)</f>
        <v>0</v>
      </c>
      <c r="V24" s="9">
        <f>IF(OR($E28="",$G28=""),0,1)</f>
        <v>0</v>
      </c>
      <c r="W24" s="9">
        <f>IF(OR($E38="",$G38=""),0,1)</f>
        <v>0</v>
      </c>
      <c r="X24" s="9">
        <f>IF(OR($E48="",$G48=""),0,1)</f>
        <v>0</v>
      </c>
      <c r="Y24" s="9">
        <f>IF(OR($E52="",$G52=""),0,1)</f>
        <v>0</v>
      </c>
    </row>
    <row r="25" spans="1:9" ht="12.75">
      <c r="A25" s="16" t="str">
        <f>Spielplan2!$B48&amp;" "&amp;Spielplan2!$C48</f>
        <v>21 Gr.C</v>
      </c>
      <c r="B25" s="55" t="str">
        <f>Spielplan4!$E48</f>
        <v>Zweiter Gruppe F</v>
      </c>
      <c r="C25" s="56" t="s">
        <v>8</v>
      </c>
      <c r="D25" s="57">
        <f>Spielplan4!$G48</f>
        <v>0</v>
      </c>
      <c r="E25" s="13">
        <f>IF(Spielplan4!$H48="","",Spielplan4!$H48)</f>
      </c>
      <c r="F25" s="13" t="s">
        <v>9</v>
      </c>
      <c r="G25" s="13">
        <f>IF(Spielplan4!$J48="","",Spielplan4!$J48)</f>
      </c>
      <c r="H25" s="51">
        <f t="shared" si="2"/>
      </c>
      <c r="I25" s="51">
        <f t="shared" si="3"/>
      </c>
    </row>
    <row r="26" spans="1:10" ht="12.75">
      <c r="A26" s="63" t="str">
        <f>Spielplan2!$B50&amp;" "&amp;Spielplan2!$C50</f>
        <v>24 Gr.D</v>
      </c>
      <c r="B26" s="55" t="str">
        <f>Spielplan4!$E50</f>
        <v>Zweiter Gruppe C</v>
      </c>
      <c r="C26" s="56" t="s">
        <v>8</v>
      </c>
      <c r="D26" s="57">
        <f>Spielplan4!$G50</f>
        <v>0</v>
      </c>
      <c r="E26" s="13">
        <f>IF(Spielplan4!$H50="","",Spielplan4!$H50)</f>
      </c>
      <c r="F26" s="13" t="s">
        <v>9</v>
      </c>
      <c r="G26" s="13">
        <f>IF(Spielplan4!$J50="","",Spielplan4!$J50)</f>
      </c>
      <c r="H26" s="51">
        <f t="shared" si="2"/>
      </c>
      <c r="I26" s="51">
        <f t="shared" si="3"/>
      </c>
      <c r="J26" s="19"/>
    </row>
    <row r="27" spans="1:9" ht="12.75">
      <c r="A27" s="16" t="str">
        <f>Spielplan2!$B51&amp;" "&amp;Spielplan2!$C51</f>
        <v>25 Gr.C</v>
      </c>
      <c r="B27" s="55">
        <f>Spielplan4!$E51</f>
        <v>0</v>
      </c>
      <c r="C27" s="56" t="s">
        <v>8</v>
      </c>
      <c r="D27" s="57" t="str">
        <f>Spielplan4!$G51</f>
        <v>Zweitbester Gruppendritte</v>
      </c>
      <c r="E27" s="13">
        <f>IF(Spielplan4!$H51="","",Spielplan4!$H51)</f>
      </c>
      <c r="F27" s="13" t="s">
        <v>9</v>
      </c>
      <c r="G27" s="13">
        <f>IF(Spielplan4!$J51="","",Spielplan4!$J51)</f>
      </c>
      <c r="H27" s="51">
        <f t="shared" si="2"/>
      </c>
      <c r="I27" s="51">
        <f t="shared" si="3"/>
      </c>
    </row>
    <row r="28" spans="1:9" ht="12.75">
      <c r="A28" s="63" t="str">
        <f>Spielplan2!$B52&amp;" "&amp;Spielplan2!$C52</f>
        <v>28 Gr.D</v>
      </c>
      <c r="B28" s="55">
        <f>Spielplan4!$E52</f>
        <v>0</v>
      </c>
      <c r="C28" s="56" t="s">
        <v>8</v>
      </c>
      <c r="D28" s="57" t="str">
        <f>Spielplan4!$G52</f>
        <v>Zweiter Gruppe A</v>
      </c>
      <c r="E28" s="13">
        <f>IF(Spielplan4!$H52="","",Spielplan4!$H52)</f>
      </c>
      <c r="F28" s="13" t="s">
        <v>9</v>
      </c>
      <c r="G28" s="13">
        <f>IF(Spielplan4!$J52="","",Spielplan4!$J52)</f>
      </c>
      <c r="H28" s="51">
        <f t="shared" si="2"/>
      </c>
      <c r="I28" s="51">
        <f t="shared" si="3"/>
      </c>
    </row>
    <row r="29" spans="1:9" ht="12.75">
      <c r="A29" s="16" t="str">
        <f>Spielplan2!$B25&amp;" "&amp;Spielplan2!$C25</f>
        <v>26 Gr.C</v>
      </c>
      <c r="B29" s="55" t="str">
        <f>Spielplan4!$E25</f>
        <v>Erster Gruppe C</v>
      </c>
      <c r="C29" s="56" t="s">
        <v>8</v>
      </c>
      <c r="D29" s="57" t="str">
        <f>Spielplan4!$G25</f>
        <v>Erster Gruppe B</v>
      </c>
      <c r="E29" s="13" t="e">
        <f>IF(Spielplan4!$H25="","",Spielplan4!$H25)</f>
        <v>#REF!</v>
      </c>
      <c r="F29" s="13" t="s">
        <v>9</v>
      </c>
      <c r="G29" s="13" t="e">
        <f>IF(Spielplan4!$J25="","",Spielplan4!$J25)</f>
        <v>#REF!</v>
      </c>
      <c r="H29" s="51" t="e">
        <f t="shared" si="2"/>
        <v>#REF!</v>
      </c>
      <c r="I29" s="51" t="e">
        <f t="shared" si="3"/>
        <v>#REF!</v>
      </c>
    </row>
    <row r="30" spans="1:9" ht="12.75">
      <c r="A30" s="63" t="str">
        <f>Spielplan2!$B28&amp;" "&amp;Spielplan2!$C28</f>
        <v>29 Gr.D</v>
      </c>
      <c r="B30" s="55" t="str">
        <f>Spielplan4!$E28</f>
        <v>Erster Gruppe F</v>
      </c>
      <c r="C30" s="56" t="s">
        <v>8</v>
      </c>
      <c r="D30" s="57" t="str">
        <f>Spielplan4!$G28</f>
        <v>Erster Gruppe E</v>
      </c>
      <c r="E30" s="13" t="e">
        <f>IF(Spielplan4!$H28="","",Spielplan4!$H28)</f>
        <v>#REF!</v>
      </c>
      <c r="F30" s="13" t="s">
        <v>9</v>
      </c>
      <c r="G30" s="13" t="e">
        <f>IF(Spielplan4!$J28="","",Spielplan4!$J28)</f>
        <v>#REF!</v>
      </c>
      <c r="H30" s="51" t="e">
        <f t="shared" si="2"/>
        <v>#REF!</v>
      </c>
      <c r="I30" s="51" t="e">
        <f t="shared" si="3"/>
        <v>#REF!</v>
      </c>
    </row>
    <row r="31" spans="1:9" ht="12.75">
      <c r="A31" s="16" t="str">
        <f>Spielplan2!$B26&amp;" "&amp;Spielplan2!$C26</f>
        <v>27 Gr.C</v>
      </c>
      <c r="B31" s="55" t="str">
        <f>Spielplan4!$E26</f>
        <v>Zweiter Gruppe F</v>
      </c>
      <c r="C31" s="56" t="s">
        <v>8</v>
      </c>
      <c r="D31" s="57" t="str">
        <f>Spielplan4!$G26</f>
        <v>Erster Gruppe A</v>
      </c>
      <c r="E31" s="13" t="e">
        <f>IF(Spielplan4!$H26="","",Spielplan4!$H26)</f>
        <v>#REF!</v>
      </c>
      <c r="F31" s="13" t="s">
        <v>9</v>
      </c>
      <c r="G31" s="13" t="e">
        <f>IF(Spielplan4!$J26="","",Spielplan4!$J26)</f>
        <v>#REF!</v>
      </c>
      <c r="H31" s="51" t="e">
        <f t="shared" si="2"/>
        <v>#REF!</v>
      </c>
      <c r="I31" s="51" t="e">
        <f t="shared" si="3"/>
        <v>#REF!</v>
      </c>
    </row>
    <row r="32" spans="1:9" ht="12.75">
      <c r="A32" s="63" t="str">
        <f>Spielplan2!$B29&amp;" "&amp;Spielplan2!$C29</f>
        <v>30 Gr.D</v>
      </c>
      <c r="B32" s="55" t="str">
        <f>Spielplan4!$E29</f>
        <v>Zweiter Gruppe C</v>
      </c>
      <c r="C32" s="56" t="s">
        <v>8</v>
      </c>
      <c r="D32" s="57" t="str">
        <f>Spielplan4!$G29</f>
        <v>Erster Gruppe D</v>
      </c>
      <c r="E32" s="13" t="e">
        <f>IF(Spielplan4!$H29="","",Spielplan4!$H29)</f>
        <v>#REF!</v>
      </c>
      <c r="F32" s="13" t="s">
        <v>9</v>
      </c>
      <c r="G32" s="13" t="e">
        <f>IF(Spielplan4!$J29="","",Spielplan4!$J29)</f>
        <v>#REF!</v>
      </c>
      <c r="H32" s="51" t="e">
        <f t="shared" si="2"/>
        <v>#REF!</v>
      </c>
      <c r="I32" s="51" t="e">
        <f t="shared" si="3"/>
        <v>#REF!</v>
      </c>
    </row>
    <row r="33" spans="1:9" ht="12.75">
      <c r="A33" s="16" t="str">
        <f>Spielplan2!$B53&amp;" "&amp;Spielplan2!$C53</f>
        <v>31 Gr.C</v>
      </c>
      <c r="B33" s="55" t="str">
        <f>Spielplan4!$E53</f>
        <v>Bester Gruppendritte</v>
      </c>
      <c r="C33" s="56" t="s">
        <v>8</v>
      </c>
      <c r="D33" s="57">
        <f>Spielplan4!$G53</f>
        <v>0</v>
      </c>
      <c r="E33" s="13">
        <f>IF(Spielplan4!$H53="","",Spielplan4!$H53)</f>
      </c>
      <c r="F33" s="13" t="s">
        <v>9</v>
      </c>
      <c r="G33" s="13">
        <f>IF(Spielplan4!$J53="","",Spielplan4!$J53)</f>
      </c>
      <c r="H33" s="51">
        <f t="shared" si="2"/>
      </c>
      <c r="I33" s="51">
        <f t="shared" si="3"/>
      </c>
    </row>
    <row r="34" spans="1:9" ht="12.75">
      <c r="A34" s="63" t="str">
        <f>Spielplan2!$B55&amp;" "&amp;Spielplan2!$C55</f>
        <v>35 Gr.D</v>
      </c>
      <c r="B34" s="55" t="str">
        <f>Spielplan4!$E55</f>
        <v>Zweiter Gruppe B</v>
      </c>
      <c r="C34" s="56" t="s">
        <v>8</v>
      </c>
      <c r="D34" s="57">
        <f>Spielplan4!$G55</f>
        <v>0</v>
      </c>
      <c r="E34" s="13">
        <f>IF(Spielplan4!$H55="","",Spielplan4!$H55)</f>
      </c>
      <c r="F34" s="13" t="s">
        <v>9</v>
      </c>
      <c r="G34" s="13">
        <f>IF(Spielplan4!$J55="","",Spielplan4!$J55)</f>
      </c>
      <c r="H34" s="51">
        <f t="shared" si="2"/>
      </c>
      <c r="I34" s="51">
        <f t="shared" si="3"/>
      </c>
    </row>
    <row r="35" spans="1:9" ht="12.75">
      <c r="A35" s="16" t="str">
        <f>Spielplan2!$B37&amp;" "&amp;Spielplan2!$C37</f>
        <v>33 Gr.C</v>
      </c>
      <c r="B35" s="55" t="str">
        <f>Spielplan4!$E37</f>
        <v>Zweitbester Gruppendritte</v>
      </c>
      <c r="C35" s="56" t="s">
        <v>8</v>
      </c>
      <c r="D35" s="57" t="str">
        <f>Spielplan4!$G37</f>
        <v>Erster Gruppe C</v>
      </c>
      <c r="E35" s="13" t="e">
        <f>IF(Spielplan4!$H37="","",Spielplan4!$H37)</f>
        <v>#REF!</v>
      </c>
      <c r="F35" s="13" t="s">
        <v>9</v>
      </c>
      <c r="G35" s="13" t="e">
        <f>IF(Spielplan4!$J37="","",Spielplan4!$J37)</f>
        <v>#REF!</v>
      </c>
      <c r="H35" s="51" t="e">
        <f t="shared" si="2"/>
        <v>#REF!</v>
      </c>
      <c r="I35" s="51" t="e">
        <f t="shared" si="3"/>
        <v>#REF!</v>
      </c>
    </row>
    <row r="36" spans="1:9" ht="12.75">
      <c r="A36" s="63" t="str">
        <f>Spielplan2!$B40&amp;" "&amp;Spielplan2!$C40</f>
        <v>34 Gr.D</v>
      </c>
      <c r="B36" s="55" t="str">
        <f>Spielplan4!$E40</f>
        <v>Zweiter Gruppe A</v>
      </c>
      <c r="C36" s="56" t="s">
        <v>8</v>
      </c>
      <c r="D36" s="57" t="str">
        <f>Spielplan4!$G40</f>
        <v>Erster Gruppe F</v>
      </c>
      <c r="E36" s="13" t="e">
        <f>IF(Spielplan4!$H40="","",Spielplan4!$H40)</f>
        <v>#REF!</v>
      </c>
      <c r="F36" s="13" t="s">
        <v>9</v>
      </c>
      <c r="G36" s="13" t="e">
        <f>IF(Spielplan4!$J40="","",Spielplan4!$J40)</f>
        <v>#REF!</v>
      </c>
      <c r="H36" s="51" t="e">
        <f t="shared" si="2"/>
        <v>#REF!</v>
      </c>
      <c r="I36" s="51" t="e">
        <f t="shared" si="3"/>
        <v>#REF!</v>
      </c>
    </row>
    <row r="37" spans="1:9" ht="12.75">
      <c r="A37" s="16" t="str">
        <f>Spielplan2!$B54&amp;" "&amp;Spielplan2!$C54</f>
        <v>32 Gr.C</v>
      </c>
      <c r="B37" s="55">
        <f>Spielplan4!$E54</f>
        <v>0</v>
      </c>
      <c r="C37" s="56" t="s">
        <v>8</v>
      </c>
      <c r="D37" s="57" t="str">
        <f>Spielplan4!$G54</f>
        <v>Erster Gruppe B</v>
      </c>
      <c r="E37" s="13">
        <f>IF(Spielplan4!$H54="","",Spielplan4!$H54)</f>
      </c>
      <c r="F37" s="13" t="s">
        <v>9</v>
      </c>
      <c r="G37" s="13">
        <f>IF(Spielplan4!$J54="","",Spielplan4!$J54)</f>
      </c>
      <c r="H37" s="51">
        <f t="shared" si="2"/>
      </c>
      <c r="I37" s="51">
        <f t="shared" si="3"/>
      </c>
    </row>
    <row r="38" spans="1:9" ht="12.75">
      <c r="A38" s="63" t="str">
        <f>Spielplan2!$B56&amp;" "&amp;Spielplan2!$C56</f>
        <v>36 Gr.D</v>
      </c>
      <c r="B38" s="55">
        <f>Spielplan4!$E56</f>
        <v>0</v>
      </c>
      <c r="C38" s="56" t="s">
        <v>8</v>
      </c>
      <c r="D38" s="57" t="str">
        <f>Spielplan4!$G56</f>
        <v>Erster Gruppe E</v>
      </c>
      <c r="E38" s="13">
        <f>IF(Spielplan4!$H56="","",Spielplan4!$H56)</f>
      </c>
      <c r="F38" s="13" t="s">
        <v>9</v>
      </c>
      <c r="G38" s="13">
        <f>IF(Spielplan4!$J56="","",Spielplan4!$J56)</f>
      </c>
      <c r="H38" s="51">
        <f t="shared" si="2"/>
      </c>
      <c r="I38" s="51">
        <f t="shared" si="3"/>
      </c>
    </row>
    <row r="39" spans="1:9" ht="12.75">
      <c r="A39" s="16" t="str">
        <f>Spielplan2!$B31&amp;" "&amp;Spielplan2!$C31</f>
        <v>37 Gr.C</v>
      </c>
      <c r="B39" s="55" t="str">
        <f>Spielplan4!$E31</f>
        <v>Bester Gruppendritte</v>
      </c>
      <c r="C39" s="56" t="s">
        <v>8</v>
      </c>
      <c r="D39" s="57" t="str">
        <f>Spielplan4!$G31</f>
        <v>Zweiter Gruppe F</v>
      </c>
      <c r="E39" s="13" t="e">
        <f>IF(Spielplan4!$H31="","",Spielplan4!$H31)</f>
        <v>#REF!</v>
      </c>
      <c r="F39" s="13" t="s">
        <v>9</v>
      </c>
      <c r="G39" s="13" t="e">
        <f>IF(Spielplan4!$J31="","",Spielplan4!$J31)</f>
        <v>#REF!</v>
      </c>
      <c r="H39" s="51" t="e">
        <f t="shared" si="2"/>
        <v>#REF!</v>
      </c>
      <c r="I39" s="51" t="e">
        <f t="shared" si="3"/>
        <v>#REF!</v>
      </c>
    </row>
    <row r="40" spans="1:9" ht="12.75">
      <c r="A40" s="63" t="str">
        <f>Spielplan2!$B34&amp;" "&amp;Spielplan2!$C34</f>
        <v>41 Gr.D</v>
      </c>
      <c r="B40" s="55" t="str">
        <f>Spielplan4!$E34</f>
        <v>Zweiter Gruppe B</v>
      </c>
      <c r="C40" s="56" t="s">
        <v>8</v>
      </c>
      <c r="D40" s="57" t="str">
        <f>Spielplan4!$G34</f>
        <v>Zweiter Gruppe C</v>
      </c>
      <c r="E40" s="13" t="e">
        <f>IF(Spielplan4!$H34="","",Spielplan4!$H34)</f>
        <v>#REF!</v>
      </c>
      <c r="F40" s="13" t="s">
        <v>9</v>
      </c>
      <c r="G40" s="13" t="e">
        <f>IF(Spielplan4!$J34="","",Spielplan4!$J34)</f>
        <v>#REF!</v>
      </c>
      <c r="H40" s="51" t="e">
        <f t="shared" si="2"/>
        <v>#REF!</v>
      </c>
      <c r="I40" s="51" t="e">
        <f t="shared" si="3"/>
        <v>#REF!</v>
      </c>
    </row>
    <row r="41" spans="1:9" ht="12.75">
      <c r="A41" s="16" t="str">
        <f>Spielplan2!$B57&amp;" "&amp;Spielplan2!$C57</f>
        <v>39 Gr.C</v>
      </c>
      <c r="B41" s="55" t="str">
        <f>Spielplan4!$E57</f>
        <v>Erster Gruppe A</v>
      </c>
      <c r="C41" s="56" t="s">
        <v>8</v>
      </c>
      <c r="D41" s="57">
        <f>Spielplan4!$G57</f>
        <v>0</v>
      </c>
      <c r="E41" s="13">
        <f>IF(Spielplan4!$H57="","",Spielplan4!$H57)</f>
      </c>
      <c r="F41" s="13" t="s">
        <v>9</v>
      </c>
      <c r="G41" s="13">
        <f>IF(Spielplan4!$J57="","",Spielplan4!$J57)</f>
      </c>
      <c r="H41" s="51">
        <f t="shared" si="2"/>
      </c>
      <c r="I41" s="51">
        <f t="shared" si="3"/>
      </c>
    </row>
    <row r="42" spans="1:9" ht="12.75">
      <c r="A42" s="63" t="str">
        <f>Spielplan2!$B58&amp;" "&amp;Spielplan2!$C58</f>
        <v>40 Gr.D</v>
      </c>
      <c r="B42" s="55" t="str">
        <f>Spielplan4!$E58</f>
        <v>Erster Gruppe D</v>
      </c>
      <c r="C42" s="56" t="s">
        <v>8</v>
      </c>
      <c r="D42" s="57">
        <f>Spielplan4!$G58</f>
        <v>0</v>
      </c>
      <c r="E42" s="13">
        <f>IF(Spielplan4!$H58="","",Spielplan4!$H58)</f>
      </c>
      <c r="F42" s="13" t="s">
        <v>9</v>
      </c>
      <c r="G42" s="13">
        <f>IF(Spielplan4!$J58="","",Spielplan4!$J58)</f>
      </c>
      <c r="H42" s="51">
        <f t="shared" si="2"/>
      </c>
      <c r="I42" s="51">
        <f t="shared" si="3"/>
      </c>
    </row>
    <row r="43" spans="1:9" ht="12.75">
      <c r="A43" s="16" t="str">
        <f>Spielplan2!$B20&amp;" "&amp;Spielplan2!$C20</f>
        <v>38 Gr.C</v>
      </c>
      <c r="B43" s="55" t="str">
        <f>Spielplan4!$E20</f>
        <v>Erster Gruppe C</v>
      </c>
      <c r="C43" s="56" t="s">
        <v>8</v>
      </c>
      <c r="D43" s="57" t="str">
        <f>Spielplan4!$G20</f>
        <v>Bester Gruppendritte</v>
      </c>
      <c r="E43" s="13" t="e">
        <f>IF(Spielplan4!$H20="","",Spielplan4!$H20)</f>
        <v>#REF!</v>
      </c>
      <c r="F43" s="13" t="s">
        <v>9</v>
      </c>
      <c r="G43" s="13" t="e">
        <f>IF(Spielplan4!$J20="","",Spielplan4!$J20)</f>
        <v>#REF!</v>
      </c>
      <c r="H43" s="51" t="e">
        <f t="shared" si="2"/>
        <v>#REF!</v>
      </c>
      <c r="I43" s="51" t="e">
        <f t="shared" si="3"/>
        <v>#REF!</v>
      </c>
    </row>
    <row r="44" spans="1:9" ht="12.75">
      <c r="A44" s="63" t="str">
        <f>Spielplan2!$B23&amp;" "&amp;Spielplan2!$C23</f>
        <v>42 Gr.D</v>
      </c>
      <c r="B44" s="55" t="str">
        <f>Spielplan4!$E23</f>
        <v>Erster Gruppe F</v>
      </c>
      <c r="C44" s="56" t="s">
        <v>8</v>
      </c>
      <c r="D44" s="57" t="str">
        <f>Spielplan4!$G23</f>
        <v>Zweiter Gruppe B</v>
      </c>
      <c r="E44" s="13" t="e">
        <f>IF(Spielplan4!$H23="","",Spielplan4!$H23)</f>
        <v>#REF!</v>
      </c>
      <c r="F44" s="13" t="s">
        <v>9</v>
      </c>
      <c r="G44" s="13" t="e">
        <f>IF(Spielplan4!$J23="","",Spielplan4!$J23)</f>
        <v>#REF!</v>
      </c>
      <c r="H44" s="51" t="e">
        <f t="shared" si="2"/>
        <v>#REF!</v>
      </c>
      <c r="I44" s="51" t="e">
        <f t="shared" si="3"/>
        <v>#REF!</v>
      </c>
    </row>
    <row r="45" spans="1:26" s="8" customFormat="1" ht="12.75">
      <c r="A45" s="16" t="str">
        <f>Spielplan2!$B19&amp;" "&amp;Spielplan2!$C19</f>
        <v>43 Gr.C</v>
      </c>
      <c r="B45" s="55" t="str">
        <f>Spielplan4!$E19</f>
        <v>Zweitbester Gruppendritte</v>
      </c>
      <c r="C45" s="56" t="s">
        <v>8</v>
      </c>
      <c r="D45" s="57" t="str">
        <f>Spielplan4!$G19</f>
        <v>Zweiter Gruppe F</v>
      </c>
      <c r="E45" s="13" t="e">
        <f>IF(Spielplan4!$H19="","",Spielplan4!$H19)</f>
        <v>#REF!</v>
      </c>
      <c r="F45" s="13" t="s">
        <v>9</v>
      </c>
      <c r="G45" s="13" t="e">
        <f>IF(Spielplan4!$J19="","",Spielplan4!$J19)</f>
        <v>#REF!</v>
      </c>
      <c r="H45" s="51" t="e">
        <f t="shared" si="2"/>
        <v>#REF!</v>
      </c>
      <c r="I45" s="51" t="e">
        <f t="shared" si="3"/>
        <v>#REF!</v>
      </c>
      <c r="K45" s="9"/>
      <c r="L45" s="9"/>
      <c r="M45" s="9"/>
      <c r="N45" s="9"/>
      <c r="O45" s="9"/>
      <c r="P45" s="9"/>
      <c r="Q45" s="9"/>
      <c r="R45" s="9"/>
      <c r="S45" s="9"/>
      <c r="T45" s="9"/>
      <c r="U45" s="9"/>
      <c r="V45" s="9"/>
      <c r="W45" s="9"/>
      <c r="X45" s="9"/>
      <c r="Y45" s="9"/>
      <c r="Z45" s="9"/>
    </row>
    <row r="46" spans="1:26" s="8" customFormat="1" ht="12.75">
      <c r="A46" s="63" t="str">
        <f>Spielplan2!$B22&amp;" "&amp;Spielplan2!$C22</f>
        <v>47 Gr.D</v>
      </c>
      <c r="B46" s="55" t="str">
        <f>Spielplan4!$E22</f>
        <v>Zweiter Gruppe A</v>
      </c>
      <c r="C46" s="56" t="s">
        <v>8</v>
      </c>
      <c r="D46" s="57" t="str">
        <f>Spielplan4!$G22</f>
        <v>Zweiter Gruppe C</v>
      </c>
      <c r="E46" s="13" t="e">
        <f>IF(Spielplan4!$H22="","",Spielplan4!$H22)</f>
        <v>#REF!</v>
      </c>
      <c r="F46" s="13" t="s">
        <v>9</v>
      </c>
      <c r="G46" s="13" t="e">
        <f>IF(Spielplan4!$J22="","",Spielplan4!$J22)</f>
        <v>#REF!</v>
      </c>
      <c r="H46" s="51" t="e">
        <f t="shared" si="2"/>
        <v>#REF!</v>
      </c>
      <c r="I46" s="51" t="e">
        <f t="shared" si="3"/>
        <v>#REF!</v>
      </c>
      <c r="K46" s="9"/>
      <c r="L46" s="9"/>
      <c r="M46" s="9"/>
      <c r="N46" s="9"/>
      <c r="O46" s="9"/>
      <c r="P46" s="9"/>
      <c r="Q46" s="9"/>
      <c r="R46" s="9"/>
      <c r="S46" s="9"/>
      <c r="T46" s="9"/>
      <c r="U46" s="9"/>
      <c r="V46" s="9"/>
      <c r="W46" s="9"/>
      <c r="X46" s="9"/>
      <c r="Y46" s="9"/>
      <c r="Z46" s="9"/>
    </row>
    <row r="47" spans="1:26" s="8" customFormat="1" ht="12.75">
      <c r="A47" s="16" t="str">
        <f>Spielplan2!$B59&amp;" "&amp;Spielplan2!$C59</f>
        <v>44 Gr.C</v>
      </c>
      <c r="B47" s="55" t="str">
        <f>Spielplan4!$E59</f>
        <v>Erster Gruppe A</v>
      </c>
      <c r="C47" s="56" t="s">
        <v>8</v>
      </c>
      <c r="D47" s="57">
        <f>Spielplan4!$G59</f>
        <v>0</v>
      </c>
      <c r="E47" s="13">
        <f>IF(Spielplan4!$H59="","",Spielplan4!$H59)</f>
      </c>
      <c r="F47" s="13" t="s">
        <v>9</v>
      </c>
      <c r="G47" s="13">
        <f>IF(Spielplan4!$J59="","",Spielplan4!$J59)</f>
      </c>
      <c r="H47" s="51">
        <f t="shared" si="2"/>
      </c>
      <c r="I47" s="51">
        <f t="shared" si="3"/>
      </c>
      <c r="K47" s="9"/>
      <c r="L47" s="9"/>
      <c r="M47" s="9"/>
      <c r="N47" s="9"/>
      <c r="O47" s="9"/>
      <c r="P47" s="9"/>
      <c r="Q47" s="9"/>
      <c r="R47" s="9"/>
      <c r="S47" s="9"/>
      <c r="T47" s="9"/>
      <c r="U47" s="9"/>
      <c r="V47" s="9"/>
      <c r="W47" s="9"/>
      <c r="X47" s="9"/>
      <c r="Y47" s="9"/>
      <c r="Z47" s="9"/>
    </row>
    <row r="48" spans="1:26" s="8" customFormat="1" ht="12.75">
      <c r="A48" s="63" t="str">
        <f>Spielplan2!$B61&amp;" "&amp;Spielplan2!$C61</f>
        <v>46 Gr.D</v>
      </c>
      <c r="B48" s="55" t="str">
        <f>Spielplan4!$E61</f>
        <v>Erster Gruppe D</v>
      </c>
      <c r="C48" s="56" t="s">
        <v>8</v>
      </c>
      <c r="D48" s="57">
        <f>Spielplan4!$G61</f>
        <v>0</v>
      </c>
      <c r="E48" s="13">
        <f>IF(Spielplan4!$H61="","",Spielplan4!$H61)</f>
      </c>
      <c r="F48" s="13" t="s">
        <v>9</v>
      </c>
      <c r="G48" s="13">
        <f>IF(Spielplan4!$J61="","",Spielplan4!$J61)</f>
      </c>
      <c r="H48" s="51">
        <f t="shared" si="2"/>
      </c>
      <c r="I48" s="51">
        <f t="shared" si="3"/>
      </c>
      <c r="K48" s="9"/>
      <c r="L48" s="9"/>
      <c r="M48" s="9"/>
      <c r="N48" s="9"/>
      <c r="O48" s="9"/>
      <c r="P48" s="9"/>
      <c r="Q48" s="9"/>
      <c r="R48" s="9"/>
      <c r="S48" s="9"/>
      <c r="T48" s="9"/>
      <c r="U48" s="9"/>
      <c r="V48" s="9"/>
      <c r="W48" s="9"/>
      <c r="X48" s="9"/>
      <c r="Y48" s="9"/>
      <c r="Z48" s="9"/>
    </row>
    <row r="49" spans="1:26" s="8" customFormat="1" ht="12.75">
      <c r="A49" s="16" t="str">
        <f>Spielplan2!$B60&amp;" "&amp;Spielplan2!$C60</f>
        <v>45 Gr.C</v>
      </c>
      <c r="B49" s="55">
        <f>Spielplan4!$E60</f>
        <v>0</v>
      </c>
      <c r="C49" s="56" t="s">
        <v>8</v>
      </c>
      <c r="D49" s="57" t="str">
        <f>Spielplan4!$G60</f>
        <v>Erster Gruppe B</v>
      </c>
      <c r="E49" s="13">
        <f>IF(Spielplan4!$H60="","",Spielplan4!$H60)</f>
      </c>
      <c r="F49" s="13" t="s">
        <v>9</v>
      </c>
      <c r="G49" s="13">
        <f>IF(Spielplan4!$J60="","",Spielplan4!$J60)</f>
      </c>
      <c r="H49" s="51">
        <f t="shared" si="2"/>
      </c>
      <c r="I49" s="51">
        <f t="shared" si="3"/>
      </c>
      <c r="K49" s="9"/>
      <c r="L49" s="9"/>
      <c r="M49" s="9"/>
      <c r="N49" s="9"/>
      <c r="O49" s="9"/>
      <c r="P49" s="9"/>
      <c r="Q49" s="9"/>
      <c r="R49" s="9"/>
      <c r="S49" s="9"/>
      <c r="T49" s="9"/>
      <c r="U49" s="9"/>
      <c r="V49" s="9"/>
      <c r="W49" s="9"/>
      <c r="X49" s="9"/>
      <c r="Y49" s="9"/>
      <c r="Z49" s="9"/>
    </row>
    <row r="50" spans="1:26" s="8" customFormat="1" ht="12.75">
      <c r="A50" s="63" t="str">
        <f>Spielplan2!$B62&amp;" "&amp;Spielplan2!$C62</f>
        <v>48 Gr.D</v>
      </c>
      <c r="B50" s="55">
        <f>Spielplan4!$E62</f>
        <v>0</v>
      </c>
      <c r="C50" s="56" t="s">
        <v>8</v>
      </c>
      <c r="D50" s="57" t="str">
        <f>Spielplan4!$G62</f>
        <v>Erster Gruppe E</v>
      </c>
      <c r="E50" s="13">
        <f>IF(Spielplan4!$H62="","",Spielplan4!$H62)</f>
      </c>
      <c r="F50" s="13" t="s">
        <v>9</v>
      </c>
      <c r="G50" s="13">
        <f>IF(Spielplan4!$J62="","",Spielplan4!$J62)</f>
      </c>
      <c r="H50" s="51">
        <f t="shared" si="2"/>
      </c>
      <c r="I50" s="51">
        <f t="shared" si="3"/>
      </c>
      <c r="K50" s="9"/>
      <c r="L50" s="9"/>
      <c r="M50" s="9"/>
      <c r="N50" s="9"/>
      <c r="O50" s="9"/>
      <c r="P50" s="9"/>
      <c r="Q50" s="9"/>
      <c r="R50" s="9"/>
      <c r="S50" s="9"/>
      <c r="T50" s="9"/>
      <c r="U50" s="9"/>
      <c r="V50" s="9"/>
      <c r="W50" s="9"/>
      <c r="X50" s="9"/>
      <c r="Y50" s="9"/>
      <c r="Z50" s="9"/>
    </row>
    <row r="51" spans="1:26" s="8" customFormat="1" ht="12.75">
      <c r="A51" s="16" t="str">
        <f>Spielplan2!$B63&amp;" "&amp;Spielplan2!$C63</f>
        <v>49 Gr.C</v>
      </c>
      <c r="B51" s="55">
        <f>Spielplan4!$E63</f>
        <v>0</v>
      </c>
      <c r="C51" s="56" t="s">
        <v>8</v>
      </c>
      <c r="D51" s="57" t="str">
        <f>Spielplan4!$G63</f>
        <v>Bester Gruppendritte</v>
      </c>
      <c r="E51" s="13">
        <f>IF(Spielplan4!$H63="","",Spielplan4!$H63)</f>
      </c>
      <c r="F51" s="13" t="s">
        <v>9</v>
      </c>
      <c r="G51" s="13">
        <f>IF(Spielplan4!$J63="","",Spielplan4!$J63)</f>
      </c>
      <c r="H51" s="51">
        <f t="shared" si="2"/>
      </c>
      <c r="I51" s="51">
        <f t="shared" si="3"/>
      </c>
      <c r="K51" s="9"/>
      <c r="L51" s="9"/>
      <c r="M51" s="9"/>
      <c r="N51" s="9"/>
      <c r="O51" s="9"/>
      <c r="P51" s="9"/>
      <c r="Q51" s="9"/>
      <c r="R51" s="9"/>
      <c r="S51" s="9"/>
      <c r="T51" s="9"/>
      <c r="U51" s="9"/>
      <c r="V51" s="9"/>
      <c r="W51" s="9"/>
      <c r="X51" s="9"/>
      <c r="Y51" s="9"/>
      <c r="Z51" s="9"/>
    </row>
    <row r="52" spans="1:26" s="8" customFormat="1" ht="12.75">
      <c r="A52" s="63" t="str">
        <f>Spielplan2!$B66&amp;" "&amp;Spielplan2!$C66</f>
        <v>53 Gr.D</v>
      </c>
      <c r="B52" s="55">
        <f>Spielplan4!$E66</f>
        <v>0</v>
      </c>
      <c r="C52" s="56" t="s">
        <v>8</v>
      </c>
      <c r="D52" s="57" t="str">
        <f>Spielplan4!$G66</f>
        <v>Zweiter Gruppe B</v>
      </c>
      <c r="E52" s="13">
        <f>IF(Spielplan4!$H66="","",Spielplan4!$H66)</f>
      </c>
      <c r="F52" s="13" t="s">
        <v>9</v>
      </c>
      <c r="G52" s="13">
        <f>IF(Spielplan4!$J66="","",Spielplan4!$J66)</f>
      </c>
      <c r="H52" s="51">
        <f t="shared" si="2"/>
      </c>
      <c r="I52" s="51">
        <f t="shared" si="3"/>
      </c>
      <c r="K52" s="9"/>
      <c r="L52" s="9"/>
      <c r="M52" s="9"/>
      <c r="N52" s="9"/>
      <c r="O52" s="9"/>
      <c r="P52" s="9"/>
      <c r="Q52" s="9"/>
      <c r="R52" s="9"/>
      <c r="S52" s="9"/>
      <c r="T52" s="9"/>
      <c r="U52" s="9"/>
      <c r="V52" s="9"/>
      <c r="W52" s="9"/>
      <c r="X52" s="9"/>
      <c r="Y52" s="9"/>
      <c r="Z52" s="9"/>
    </row>
    <row r="53" spans="1:26" s="8" customFormat="1" ht="12.75">
      <c r="A53" s="16" t="str">
        <f>Spielplan2!$B30&amp;" "&amp;Spielplan2!$C30</f>
        <v>50 Gr.C</v>
      </c>
      <c r="B53" s="55" t="str">
        <f>Spielplan4!$E30</f>
        <v>Erster Gruppe A</v>
      </c>
      <c r="C53" s="56" t="s">
        <v>8</v>
      </c>
      <c r="D53" s="57" t="str">
        <f>Spielplan4!$G30</f>
        <v>Erster Gruppe C</v>
      </c>
      <c r="E53" s="13" t="e">
        <f>IF(Spielplan4!$H30="","",Spielplan4!$H30)</f>
        <v>#REF!</v>
      </c>
      <c r="F53" s="13" t="s">
        <v>9</v>
      </c>
      <c r="G53" s="13" t="e">
        <f>IF(Spielplan4!$J30="","",Spielplan4!$J30)</f>
        <v>#REF!</v>
      </c>
      <c r="H53" s="51" t="e">
        <f t="shared" si="2"/>
        <v>#REF!</v>
      </c>
      <c r="I53" s="51" t="e">
        <f t="shared" si="3"/>
        <v>#REF!</v>
      </c>
      <c r="K53" s="9"/>
      <c r="L53" s="9"/>
      <c r="M53" s="9"/>
      <c r="N53" s="9"/>
      <c r="O53" s="9"/>
      <c r="P53" s="9"/>
      <c r="Q53" s="9"/>
      <c r="R53" s="9"/>
      <c r="S53" s="9"/>
      <c r="T53" s="9"/>
      <c r="U53" s="9"/>
      <c r="V53" s="9"/>
      <c r="W53" s="9"/>
      <c r="X53" s="9"/>
      <c r="Y53" s="9"/>
      <c r="Z53" s="9"/>
    </row>
    <row r="54" spans="1:26" s="8" customFormat="1" ht="12.75">
      <c r="A54" s="63" t="str">
        <f>Spielplan2!$B33&amp;" "&amp;Spielplan2!$C33</f>
        <v>52 Gr.D</v>
      </c>
      <c r="B54" s="55" t="str">
        <f>Spielplan4!$E33</f>
        <v>Erster Gruppe D</v>
      </c>
      <c r="C54" s="56" t="s">
        <v>8</v>
      </c>
      <c r="D54" s="57" t="str">
        <f>Spielplan4!$G33</f>
        <v>Erster Gruppe F</v>
      </c>
      <c r="E54" s="13" t="e">
        <f>IF(Spielplan4!$H33="","",Spielplan4!$H33)</f>
        <v>#REF!</v>
      </c>
      <c r="F54" s="13" t="s">
        <v>9</v>
      </c>
      <c r="G54" s="13" t="e">
        <f>IF(Spielplan4!$J33="","",Spielplan4!$J33)</f>
        <v>#REF!</v>
      </c>
      <c r="H54" s="51" t="e">
        <f t="shared" si="2"/>
        <v>#REF!</v>
      </c>
      <c r="I54" s="51" t="e">
        <f t="shared" si="3"/>
        <v>#REF!</v>
      </c>
      <c r="K54" s="9"/>
      <c r="L54" s="9"/>
      <c r="M54" s="9"/>
      <c r="N54" s="9"/>
      <c r="O54" s="9"/>
      <c r="P54" s="9"/>
      <c r="Q54" s="9"/>
      <c r="R54" s="9"/>
      <c r="S54" s="9"/>
      <c r="T54" s="9"/>
      <c r="U54" s="9"/>
      <c r="V54" s="9"/>
      <c r="W54" s="9"/>
      <c r="X54" s="9"/>
      <c r="Y54" s="9"/>
      <c r="Z54" s="9"/>
    </row>
    <row r="55" spans="1:26" s="8" customFormat="1" ht="12.75">
      <c r="A55" s="16" t="str">
        <f>Spielplan2!$B65&amp;" "&amp;Spielplan2!$C65</f>
        <v>51 Gr.C</v>
      </c>
      <c r="B55" s="55">
        <f>Spielplan4!$E65</f>
        <v>0</v>
      </c>
      <c r="C55" s="56" t="s">
        <v>8</v>
      </c>
      <c r="D55" s="57" t="str">
        <f>Spielplan4!$G65</f>
        <v>Zweitbester Gruppendritte</v>
      </c>
      <c r="E55" s="13">
        <f>IF(Spielplan4!$H65="","",Spielplan4!$H65)</f>
      </c>
      <c r="F55" s="13" t="s">
        <v>9</v>
      </c>
      <c r="G55" s="13">
        <f>IF(Spielplan4!$J65="","",Spielplan4!$J65)</f>
      </c>
      <c r="H55" s="51">
        <f t="shared" si="2"/>
      </c>
      <c r="I55" s="51">
        <f t="shared" si="3"/>
      </c>
      <c r="K55" s="9"/>
      <c r="L55" s="9"/>
      <c r="M55" s="9"/>
      <c r="N55" s="9"/>
      <c r="O55" s="9"/>
      <c r="P55" s="9"/>
      <c r="Q55" s="9"/>
      <c r="R55" s="9"/>
      <c r="S55" s="9"/>
      <c r="T55" s="9"/>
      <c r="U55" s="9"/>
      <c r="V55" s="9"/>
      <c r="W55" s="9"/>
      <c r="X55" s="9"/>
      <c r="Y55" s="9"/>
      <c r="Z55" s="9"/>
    </row>
    <row r="56" spans="1:26" s="8" customFormat="1" ht="12.75">
      <c r="A56" s="63" t="str">
        <f>Spielplan2!$B67&amp;" "&amp;Spielplan2!$C67</f>
        <v>54 Gr.D</v>
      </c>
      <c r="B56" s="55">
        <f>Spielplan4!$E67</f>
        <v>0</v>
      </c>
      <c r="C56" s="56" t="s">
        <v>8</v>
      </c>
      <c r="D56" s="57" t="str">
        <f>Spielplan4!$G67</f>
        <v>Zweiter Gruppe A</v>
      </c>
      <c r="E56" s="13">
        <f>IF(Spielplan4!$H67="","",Spielplan4!$H67)</f>
      </c>
      <c r="F56" s="13" t="s">
        <v>9</v>
      </c>
      <c r="G56" s="13">
        <f>IF(Spielplan4!$J67="","",Spielplan4!$J67)</f>
      </c>
      <c r="H56" s="51">
        <f t="shared" si="2"/>
      </c>
      <c r="I56" s="51">
        <f t="shared" si="3"/>
      </c>
      <c r="K56" s="9"/>
      <c r="L56" s="9"/>
      <c r="M56" s="9"/>
      <c r="N56" s="9"/>
      <c r="O56" s="9"/>
      <c r="P56" s="9"/>
      <c r="Q56" s="9"/>
      <c r="R56" s="9"/>
      <c r="S56" s="9"/>
      <c r="T56" s="9"/>
      <c r="U56" s="9"/>
      <c r="V56" s="9"/>
      <c r="W56" s="9"/>
      <c r="X56" s="9"/>
      <c r="Y56" s="9"/>
      <c r="Z56" s="9"/>
    </row>
    <row r="57" spans="1:26" s="8" customFormat="1" ht="12.75">
      <c r="A57" s="16" t="str">
        <f>Spielplan2!$B38&amp;" "&amp;Spielplan2!$C38</f>
        <v>55 Gr.C</v>
      </c>
      <c r="B57" s="55" t="str">
        <f>Spielplan4!$E38</f>
        <v>Erster Gruppe B</v>
      </c>
      <c r="C57" s="56" t="s">
        <v>8</v>
      </c>
      <c r="D57" s="57" t="str">
        <f>Spielplan4!$G38</f>
        <v>Zweiter Gruppe F</v>
      </c>
      <c r="E57" s="13" t="e">
        <f>IF(Spielplan4!$H38="","",Spielplan4!$H38)</f>
        <v>#REF!</v>
      </c>
      <c r="F57" s="13" t="s">
        <v>9</v>
      </c>
      <c r="G57" s="13" t="e">
        <f>IF(Spielplan4!$J38="","",Spielplan4!$J38)</f>
        <v>#REF!</v>
      </c>
      <c r="H57" s="51" t="e">
        <f t="shared" si="2"/>
        <v>#REF!</v>
      </c>
      <c r="I57" s="51" t="e">
        <f t="shared" si="3"/>
        <v>#REF!</v>
      </c>
      <c r="K57" s="9"/>
      <c r="L57" s="9"/>
      <c r="M57" s="9"/>
      <c r="N57" s="9"/>
      <c r="O57" s="9"/>
      <c r="P57" s="9"/>
      <c r="Q57" s="9"/>
      <c r="R57" s="9"/>
      <c r="S57" s="9"/>
      <c r="T57" s="9"/>
      <c r="U57" s="9"/>
      <c r="V57" s="9"/>
      <c r="W57" s="9"/>
      <c r="X57" s="9"/>
      <c r="Y57" s="9"/>
      <c r="Z57" s="9"/>
    </row>
    <row r="58" spans="1:26" s="8" customFormat="1" ht="12.75">
      <c r="A58" s="63" t="str">
        <f>Spielplan2!$B41&amp;" "&amp;Spielplan2!$C41</f>
        <v>56 Gr.D</v>
      </c>
      <c r="B58" s="55" t="str">
        <f>Spielplan4!$E41</f>
        <v>Erster Gruppe E</v>
      </c>
      <c r="C58" s="56" t="s">
        <v>8</v>
      </c>
      <c r="D58" s="57" t="str">
        <f>Spielplan4!$G41</f>
        <v>Zweiter Gruppe C</v>
      </c>
      <c r="E58" s="13" t="e">
        <f>IF(Spielplan4!$H41="","",Spielplan4!$H41)</f>
        <v>#REF!</v>
      </c>
      <c r="F58" s="13" t="s">
        <v>9</v>
      </c>
      <c r="G58" s="13" t="e">
        <f>IF(Spielplan4!$J41="","",Spielplan4!$J41)</f>
        <v>#REF!</v>
      </c>
      <c r="H58" s="51" t="e">
        <f>IF(OR($E58="",$G58=""),"",IF(E58&gt;G58,3,IF(E58=G58,1,0)))</f>
        <v>#REF!</v>
      </c>
      <c r="I58" s="51" t="e">
        <f t="shared" si="3"/>
        <v>#REF!</v>
      </c>
      <c r="K58" s="9"/>
      <c r="L58" s="9"/>
      <c r="M58" s="9"/>
      <c r="N58" s="9"/>
      <c r="O58" s="9"/>
      <c r="P58" s="9"/>
      <c r="Q58" s="9"/>
      <c r="R58" s="9"/>
      <c r="S58" s="9"/>
      <c r="T58" s="9"/>
      <c r="U58" s="9"/>
      <c r="V58" s="9"/>
      <c r="W58" s="9"/>
      <c r="X58" s="9"/>
      <c r="Y58" s="9"/>
      <c r="Z58" s="9"/>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2.xml><?xml version="1.0" encoding="utf-8"?>
<worksheet xmlns="http://schemas.openxmlformats.org/spreadsheetml/2006/main" xmlns:r="http://schemas.openxmlformats.org/officeDocument/2006/relationships">
  <sheetPr codeName="Tabelle11"/>
  <dimension ref="A1:Z58"/>
  <sheetViews>
    <sheetView zoomScale="70" zoomScaleNormal="70" zoomScalePageLayoutView="0" workbookViewId="0" topLeftCell="A1">
      <selection activeCell="P29" sqref="P29"/>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14</v>
      </c>
      <c r="B2" s="13" t="s">
        <v>15</v>
      </c>
      <c r="C2" s="13"/>
      <c r="D2" s="13" t="s">
        <v>15</v>
      </c>
      <c r="E2" s="280" t="s">
        <v>7</v>
      </c>
      <c r="F2" s="280"/>
      <c r="G2" s="280"/>
      <c r="H2" s="50" t="s">
        <v>16</v>
      </c>
      <c r="I2" s="50" t="s">
        <v>17</v>
      </c>
      <c r="J2" s="14"/>
      <c r="K2" s="139" t="s">
        <v>57</v>
      </c>
      <c r="L2" s="15" t="s">
        <v>18</v>
      </c>
      <c r="M2" s="15" t="s">
        <v>0</v>
      </c>
      <c r="N2" s="281" t="s">
        <v>1</v>
      </c>
      <c r="O2" s="281"/>
      <c r="P2" s="281"/>
      <c r="Q2" s="15" t="s">
        <v>19</v>
      </c>
      <c r="R2" s="10" t="s">
        <v>23</v>
      </c>
      <c r="S2" s="9" t="s">
        <v>20</v>
      </c>
      <c r="T2" s="9" t="s">
        <v>21</v>
      </c>
      <c r="U2" s="9" t="s">
        <v>22</v>
      </c>
      <c r="V2" s="9" t="s">
        <v>28</v>
      </c>
      <c r="W2" s="9" t="s">
        <v>29</v>
      </c>
      <c r="X2" s="9" t="s">
        <v>30</v>
      </c>
      <c r="Y2" s="9" t="s">
        <v>31</v>
      </c>
    </row>
    <row r="3" spans="1:25" ht="12.75">
      <c r="A3" s="16" t="str">
        <f>Spielplan2!$B12&amp;" "&amp;Spielplan2!$C12</f>
        <v>1 Gr.C</v>
      </c>
      <c r="B3" s="55" t="str">
        <f>Spielplan3!$E12</f>
        <v>E1</v>
      </c>
      <c r="C3" s="56" t="s">
        <v>8</v>
      </c>
      <c r="D3" s="57" t="str">
        <f>Spielplan3!$G12</f>
        <v>E2</v>
      </c>
      <c r="E3" s="13">
        <f>IF(Spielplan3!$H12="","",Spielplan3!$H12)</f>
      </c>
      <c r="F3" s="13" t="s">
        <v>9</v>
      </c>
      <c r="G3" s="13">
        <f>IF(Spielplan3!$J12="","",Spielplan3!$J12)</f>
      </c>
      <c r="H3" s="51">
        <f>IF(OR($E3="",$G3=""),"",IF(E3&gt;G3,3,IF(E3=G3,1,0)))</f>
      </c>
      <c r="I3" s="51">
        <f>IF(OR($E3="",$G3=""),"",IF(G3&gt;E3,3,IF(E3=G3,1,0)))</f>
      </c>
      <c r="K3" s="58" t="str">
        <f>Vorgaben!A20</f>
        <v>E1</v>
      </c>
      <c r="L3" s="17">
        <f aca="true" t="shared" si="0" ref="L3:L10">SUM(S3:Y3)</f>
        <v>0</v>
      </c>
      <c r="M3" s="17">
        <f>SUM(H3,I11,I21,I31,I41,H47,H53)</f>
        <v>0</v>
      </c>
      <c r="N3" s="13">
        <f>SUM(E3,G11,G21,G31,G41,E47,E53)</f>
        <v>0</v>
      </c>
      <c r="O3" s="13" t="s">
        <v>9</v>
      </c>
      <c r="P3" s="13">
        <f>SUM(G3,E11,E21,E31,E41,G47,G53)</f>
        <v>0</v>
      </c>
      <c r="Q3" s="13">
        <f aca="true" t="shared" si="1" ref="Q3:Q10">N3-P3</f>
        <v>0</v>
      </c>
      <c r="R3" s="9">
        <f>SUM(L3:L10)/2</f>
        <v>0</v>
      </c>
      <c r="S3" s="9">
        <f>IF(OR($E3="",$G3=""),0,1)</f>
        <v>0</v>
      </c>
      <c r="T3" s="9">
        <f>IF(OR($E11="",$G11=""),0,1)</f>
        <v>0</v>
      </c>
      <c r="U3" s="9">
        <f>IF(OR($E21="",$G21=""),0,1)</f>
        <v>0</v>
      </c>
      <c r="V3" s="9">
        <f>IF(OR($E31="",$G31=""),0,1)</f>
        <v>0</v>
      </c>
      <c r="W3" s="9">
        <f>IF(OR($E41="",$G41=""),0,1)</f>
        <v>0</v>
      </c>
      <c r="X3" s="9">
        <f>IF(OR($E47="",$G47=""),0,1)</f>
        <v>0</v>
      </c>
      <c r="Y3" s="9">
        <f>IF(OR($E53="",$G53=""),0,1)</f>
        <v>0</v>
      </c>
    </row>
    <row r="4" spans="1:25" ht="12.75">
      <c r="A4" s="63" t="str">
        <f>Spielplan2!$B15&amp;" "&amp;Spielplan2!$C15</f>
        <v>4 Gr.D</v>
      </c>
      <c r="B4" s="55" t="str">
        <f>Spielplan3!$E15</f>
        <v>F1</v>
      </c>
      <c r="C4" s="56" t="s">
        <v>8</v>
      </c>
      <c r="D4" s="57" t="str">
        <f>Spielplan3!$G15</f>
        <v>F2</v>
      </c>
      <c r="E4" s="13">
        <f>IF(Spielplan3!$H15="","",Spielplan3!$H15)</f>
      </c>
      <c r="F4" s="13" t="s">
        <v>9</v>
      </c>
      <c r="G4" s="13">
        <f>IF(Spielplan3!$J15="","",Spielplan3!$J15)</f>
      </c>
      <c r="H4" s="51">
        <f aca="true" t="shared" si="2" ref="H4:H57">IF(OR($E4="",$G4=""),"",IF(E4&gt;G4,3,IF(E4=G4,1,0)))</f>
      </c>
      <c r="I4" s="51">
        <f aca="true" t="shared" si="3" ref="I4:I58">IF(OR($E4="",$G4=""),"",IF(G4&gt;E4,3,IF(E4=G4,1,0)))</f>
      </c>
      <c r="K4" s="58" t="str">
        <f>Vorgaben!A21</f>
        <v>E2</v>
      </c>
      <c r="L4" s="17">
        <f t="shared" si="0"/>
        <v>0</v>
      </c>
      <c r="M4" s="17">
        <f>SUM(I3,I13,H19,I27,H35,H45,I55)</f>
        <v>0</v>
      </c>
      <c r="N4" s="13">
        <f>SUM(G3,G13,E19,G27,E35,E45,G55)</f>
        <v>0</v>
      </c>
      <c r="O4" s="13" t="s">
        <v>9</v>
      </c>
      <c r="P4" s="13">
        <f>SUM(E3,E13,G19,E27,G35,G45,E55)</f>
        <v>0</v>
      </c>
      <c r="Q4" s="13">
        <f t="shared" si="1"/>
        <v>0</v>
      </c>
      <c r="S4" s="9">
        <f>IF(OR($E3="",$G3=""),0,1)</f>
        <v>0</v>
      </c>
      <c r="T4" s="9">
        <f>IF(OR($E13="",$G13=""),0,1)</f>
        <v>0</v>
      </c>
      <c r="U4" s="9">
        <f>IF(OR($E19="",$G19=""),0,1)</f>
        <v>0</v>
      </c>
      <c r="V4" s="9">
        <f>IF(OR($E27="",$G27=""),0,1)</f>
        <v>0</v>
      </c>
      <c r="W4" s="9">
        <f>IF(OR($E35="",$G35=""),0,1)</f>
        <v>0</v>
      </c>
      <c r="X4" s="9">
        <f>IF(OR($E45="",$G45=""),0,1)</f>
        <v>0</v>
      </c>
      <c r="Y4" s="9">
        <f>IF(OR($E55="",$G55=""),0,1)</f>
        <v>0</v>
      </c>
    </row>
    <row r="5" spans="1:25" ht="12.75">
      <c r="A5" s="16" t="str">
        <f>Spielplan2!$B13&amp;" "&amp;Spielplan2!$C13</f>
        <v>2 Gr.C</v>
      </c>
      <c r="B5" s="55" t="str">
        <f>Spielplan3!$E13</f>
        <v>E3</v>
      </c>
      <c r="C5" s="56" t="s">
        <v>8</v>
      </c>
      <c r="D5" s="57" t="str">
        <f>Spielplan3!$G13</f>
        <v>E4</v>
      </c>
      <c r="E5" s="13">
        <f>IF(Spielplan3!$H13="","",Spielplan3!$H13)</f>
      </c>
      <c r="F5" s="13" t="s">
        <v>9</v>
      </c>
      <c r="G5" s="13">
        <f>IF(Spielplan3!$J13="","",Spielplan3!$J13)</f>
      </c>
      <c r="H5" s="51">
        <f t="shared" si="2"/>
      </c>
      <c r="I5" s="51">
        <f t="shared" si="3"/>
      </c>
      <c r="K5" s="58" t="str">
        <f>Vorgaben!A22</f>
        <v>E3</v>
      </c>
      <c r="L5" s="17">
        <f t="shared" si="0"/>
        <v>0</v>
      </c>
      <c r="M5" s="17">
        <f>SUM(H5,H11,I19,I29,I37,I49,H57)</f>
        <v>0</v>
      </c>
      <c r="N5" s="13">
        <f>SUM(E5,E11,G19,G29,G37,G49,E57)</f>
        <v>0</v>
      </c>
      <c r="O5" s="13" t="s">
        <v>9</v>
      </c>
      <c r="P5" s="13">
        <f>SUM(G5,G11,E19,E29,E37,E49,G57)</f>
        <v>0</v>
      </c>
      <c r="Q5" s="13">
        <f t="shared" si="1"/>
        <v>0</v>
      </c>
      <c r="S5" s="9">
        <f>IF(OR($E5="",$G5=""),0,1)</f>
        <v>0</v>
      </c>
      <c r="T5" s="9">
        <f>IF(OR($E11="",$G11=""),0,1)</f>
        <v>0</v>
      </c>
      <c r="U5" s="9">
        <f>IF(OR($E19="",$G19=""),0,1)</f>
        <v>0</v>
      </c>
      <c r="V5" s="9">
        <f>IF(OR($E29="",$G29=""),0,1)</f>
        <v>0</v>
      </c>
      <c r="W5" s="9">
        <f>IF(OR($E37="",$G37=""),0,1)</f>
        <v>0</v>
      </c>
      <c r="X5" s="9">
        <f>IF(OR($E49="",$G49=""),0,1)</f>
        <v>0</v>
      </c>
      <c r="Y5" s="9">
        <f>IF(OR($E57="",$G57=""),0,1)</f>
        <v>0</v>
      </c>
    </row>
    <row r="6" spans="1:25" ht="12.75">
      <c r="A6" s="63" t="str">
        <f>Spielplan2!$B16&amp;" "&amp;Spielplan2!$C16</f>
        <v>5 Gr.D</v>
      </c>
      <c r="B6" s="55" t="str">
        <f>Spielplan3!$E16</f>
        <v>F3</v>
      </c>
      <c r="C6" s="56" t="s">
        <v>8</v>
      </c>
      <c r="D6" s="57" t="str">
        <f>Spielplan3!$G16</f>
        <v>F4</v>
      </c>
      <c r="E6" s="13">
        <f>IF(Spielplan3!$H16="","",Spielplan3!$H16)</f>
      </c>
      <c r="F6" s="13" t="s">
        <v>9</v>
      </c>
      <c r="G6" s="13">
        <f>IF(Spielplan3!$J16="","",Spielplan3!$J16)</f>
      </c>
      <c r="H6" s="51">
        <f t="shared" si="2"/>
      </c>
      <c r="I6" s="51">
        <f t="shared" si="3"/>
      </c>
      <c r="K6" s="58" t="str">
        <f>Vorgaben!A23</f>
        <v>E4</v>
      </c>
      <c r="L6" s="17">
        <f t="shared" si="0"/>
        <v>0</v>
      </c>
      <c r="M6" s="17">
        <f>SUM(I5,H13,H21,H33,H39,I43,I51)</f>
        <v>0</v>
      </c>
      <c r="N6" s="13">
        <f>SUM(G5,E13,E21,E33,E39,G43,G51)</f>
        <v>0</v>
      </c>
      <c r="O6" s="13" t="s">
        <v>9</v>
      </c>
      <c r="P6" s="13">
        <f>SUM(E5,G13,G21,G33,G39,E43,E51)</f>
        <v>0</v>
      </c>
      <c r="Q6" s="13">
        <f t="shared" si="1"/>
        <v>0</v>
      </c>
      <c r="S6" s="9">
        <f>IF(OR($E5="",$G5=""),0,1)</f>
        <v>0</v>
      </c>
      <c r="T6" s="9">
        <f>IF(OR($E13="",$G13=""),0,1)</f>
        <v>0</v>
      </c>
      <c r="U6" s="9">
        <f>IF(OR($E21="",$G21=""),0,1)</f>
        <v>0</v>
      </c>
      <c r="V6" s="9">
        <f>IF(OR($E33="",$G33=""),0,1)</f>
        <v>0</v>
      </c>
      <c r="W6" s="9">
        <f>IF(OR($E39="",$G39=""),0,1)</f>
        <v>0</v>
      </c>
      <c r="X6" s="9">
        <f>IF(OR($E43="",$G43=""),0,1)</f>
        <v>0</v>
      </c>
      <c r="Y6" s="9">
        <f>IF(OR($E51="",$G51=""),0,1)</f>
        <v>0</v>
      </c>
    </row>
    <row r="7" spans="1:25" ht="12.75">
      <c r="A7" s="16" t="str">
        <f>Spielplan2!$B14&amp;" "&amp;Spielplan2!$C14</f>
        <v>3 Gr.C</v>
      </c>
      <c r="B7" s="55" t="str">
        <f>Spielplan3!$E14</f>
        <v>E5</v>
      </c>
      <c r="C7" s="56" t="s">
        <v>8</v>
      </c>
      <c r="D7" s="57" t="str">
        <f>Spielplan3!$G14</f>
        <v>E6</v>
      </c>
      <c r="E7" s="13">
        <f>IF(Spielplan3!$H14="","",Spielplan3!$H14)</f>
      </c>
      <c r="F7" s="13" t="s">
        <v>9</v>
      </c>
      <c r="G7" s="13">
        <f>IF(Spielplan3!$J14="","",Spielplan3!$J14)</f>
      </c>
      <c r="H7" s="51">
        <f t="shared" si="2"/>
      </c>
      <c r="I7" s="51">
        <f t="shared" si="3"/>
      </c>
      <c r="K7" s="58" t="str">
        <f>Vorgaben!A24</f>
        <v>E5</v>
      </c>
      <c r="L7" s="17">
        <f t="shared" si="0"/>
        <v>0</v>
      </c>
      <c r="M7" s="17">
        <f>SUM(H7,I15,H23,H29,I35,H43,I53)</f>
        <v>0</v>
      </c>
      <c r="N7" s="13">
        <f>SUM(E7,G15,E23,E29,G35,E43,G53)</f>
        <v>0</v>
      </c>
      <c r="O7" s="13" t="s">
        <v>9</v>
      </c>
      <c r="P7" s="13">
        <f>SUM(G7,E15,G23,G29,E35,G43,E53)</f>
        <v>0</v>
      </c>
      <c r="Q7" s="13">
        <f t="shared" si="1"/>
        <v>0</v>
      </c>
      <c r="S7" s="9">
        <f>IF(OR($E7="",$G7=""),0,1)</f>
        <v>0</v>
      </c>
      <c r="T7" s="9">
        <f>IF(OR($E15="",$G15=""),0,1)</f>
        <v>0</v>
      </c>
      <c r="U7" s="9">
        <f>IF(OR($E23="",$G23=""),0,1)</f>
        <v>0</v>
      </c>
      <c r="V7" s="9">
        <f>IF(OR($E29="",$G29=""),0,1)</f>
        <v>0</v>
      </c>
      <c r="W7" s="9">
        <f>IF(OR($E35="",$G35=""),0,1)</f>
        <v>0</v>
      </c>
      <c r="X7" s="9">
        <f>IF(OR($E43="",$G43=""),0,1)</f>
        <v>0</v>
      </c>
      <c r="Y7" s="9">
        <f>IF(OR($E53="",$G53=""),0,1)</f>
        <v>0</v>
      </c>
    </row>
    <row r="8" spans="1:25" ht="12.75">
      <c r="A8" s="63" t="str">
        <f>Spielplan2!$B17&amp;" "&amp;Spielplan2!$C17</f>
        <v>6 Gr.D</v>
      </c>
      <c r="B8" s="55" t="str">
        <f>Spielplan3!$E17</f>
        <v>F5</v>
      </c>
      <c r="C8" s="56" t="s">
        <v>8</v>
      </c>
      <c r="D8" s="57" t="str">
        <f>Spielplan3!$G17</f>
        <v>F6</v>
      </c>
      <c r="E8" s="13">
        <f>IF(Spielplan3!$H17="","",Spielplan3!$H17)</f>
      </c>
      <c r="F8" s="13" t="s">
        <v>9</v>
      </c>
      <c r="G8" s="13">
        <f>IF(Spielplan3!$J17="","",Spielplan3!$J17)</f>
      </c>
      <c r="H8" s="51">
        <f t="shared" si="2"/>
      </c>
      <c r="I8" s="51">
        <f t="shared" si="3"/>
      </c>
      <c r="K8" s="58" t="str">
        <f>Vorgaben!A25</f>
        <v>E6</v>
      </c>
      <c r="L8" s="17">
        <f>SUM(S8:Y8)</f>
        <v>0</v>
      </c>
      <c r="M8" s="17">
        <f>SUM(I7,H17,H25,H31,I39,I45,I57)</f>
        <v>0</v>
      </c>
      <c r="N8" s="13">
        <f>SUM(G7,E17,E25,E31,G39,G45,G57)</f>
        <v>0</v>
      </c>
      <c r="O8" s="13" t="s">
        <v>9</v>
      </c>
      <c r="P8" s="13">
        <f>SUM(E7,G17,G25,G31,E39,E45,E57)</f>
        <v>0</v>
      </c>
      <c r="Q8" s="13">
        <f t="shared" si="1"/>
        <v>0</v>
      </c>
      <c r="S8" s="9">
        <f>IF(OR($E7="",$G7=""),0,1)</f>
        <v>0</v>
      </c>
      <c r="T8" s="9">
        <f>IF(OR($E17="",$G17=""),0,1)</f>
        <v>0</v>
      </c>
      <c r="U8" s="9">
        <f>IF(OR($E25="",$G25=""),0,1)</f>
        <v>0</v>
      </c>
      <c r="V8" s="9">
        <f>IF(OR($E31="",$G31=""),0,1)</f>
        <v>0</v>
      </c>
      <c r="W8" s="9">
        <f>IF(OR($E39="",$G39=""),0,1)</f>
        <v>0</v>
      </c>
      <c r="X8" s="9">
        <f>IF(OR($E45="",$G45=""),0,1)</f>
        <v>0</v>
      </c>
      <c r="Y8" s="9">
        <f>IF(OR($E57="",$G57=""),0,1)</f>
        <v>0</v>
      </c>
    </row>
    <row r="9" spans="1:25" ht="12.75">
      <c r="A9" s="16" t="str">
        <f>Spielplan2!$B64&amp;" "&amp;Spielplan2!$C64</f>
        <v>7 Gr.C</v>
      </c>
      <c r="B9" s="55">
        <f>Spielplan3!$E64</f>
        <v>0</v>
      </c>
      <c r="C9" s="56" t="s">
        <v>8</v>
      </c>
      <c r="D9" s="57">
        <f>Spielplan3!$G64</f>
        <v>0</v>
      </c>
      <c r="E9" s="13">
        <f>IF(Spielplan3!$H64="","",Spielplan3!$H64)</f>
      </c>
      <c r="F9" s="13" t="s">
        <v>9</v>
      </c>
      <c r="G9" s="13">
        <f>IF(Spielplan3!$J64="","",Spielplan3!$J64)</f>
      </c>
      <c r="H9" s="51">
        <f t="shared" si="2"/>
      </c>
      <c r="I9" s="51">
        <f t="shared" si="3"/>
      </c>
      <c r="K9" s="58">
        <f>Vorgaben!A26</f>
        <v>0</v>
      </c>
      <c r="L9" s="17">
        <f t="shared" si="0"/>
        <v>0</v>
      </c>
      <c r="M9" s="17">
        <f>SUM(H9,H15,I25,I33,I41,H49,H55)</f>
        <v>0</v>
      </c>
      <c r="N9" s="13">
        <f>SUM(E9,E15,G25,G33,G41,E49,E55)</f>
        <v>0</v>
      </c>
      <c r="O9" s="13" t="s">
        <v>9</v>
      </c>
      <c r="P9" s="13">
        <f>SUM(G9,G15,E25,E33,E41,G49,G55)</f>
        <v>0</v>
      </c>
      <c r="Q9" s="13">
        <f t="shared" si="1"/>
        <v>0</v>
      </c>
      <c r="S9" s="9">
        <f>IF(OR($E9="",$G9=""),0,1)</f>
        <v>0</v>
      </c>
      <c r="T9" s="9">
        <f>IF(OR($E15="",$G15=""),0,1)</f>
        <v>0</v>
      </c>
      <c r="U9" s="9">
        <f>IF(OR($E25="",$G25=""),0,1)</f>
        <v>0</v>
      </c>
      <c r="V9" s="9">
        <f>IF(OR($E33="",$G33=""),0,1)</f>
        <v>0</v>
      </c>
      <c r="W9" s="9">
        <f>IF(OR($E41="",$G41=""),0,1)</f>
        <v>0</v>
      </c>
      <c r="X9" s="9">
        <f>IF(OR($E49="",$G49=""),0,1)</f>
        <v>0</v>
      </c>
      <c r="Y9" s="9">
        <f>IF(OR($E55="",$G55=""),0,1)</f>
        <v>0</v>
      </c>
    </row>
    <row r="10" spans="1:25" ht="12.75">
      <c r="A10" s="63" t="str">
        <f>Spielplan2!$B42&amp;" "&amp;Spielplan2!$C42</f>
        <v>10 Gr.D</v>
      </c>
      <c r="B10" s="55">
        <f>Spielplan3!$E42</f>
        <v>0</v>
      </c>
      <c r="C10" s="56" t="s">
        <v>8</v>
      </c>
      <c r="D10" s="57">
        <f>Spielplan3!$G42</f>
        <v>0</v>
      </c>
      <c r="E10" s="13">
        <f>IF(Spielplan3!$H42="","",Spielplan3!$H42)</f>
      </c>
      <c r="F10" s="13" t="s">
        <v>9</v>
      </c>
      <c r="G10" s="13">
        <f>IF(Spielplan3!$J42="","",Spielplan3!$J42)</f>
      </c>
      <c r="H10" s="51">
        <f t="shared" si="2"/>
      </c>
      <c r="I10" s="51">
        <f t="shared" si="3"/>
      </c>
      <c r="K10" s="58">
        <f>Vorgaben!A27</f>
        <v>0</v>
      </c>
      <c r="L10" s="17">
        <f t="shared" si="0"/>
        <v>0</v>
      </c>
      <c r="M10" s="17">
        <f>SUM(I9,I17,I23,H27,H37,I47,H51)</f>
        <v>0</v>
      </c>
      <c r="N10" s="13">
        <f>SUM(G9,G17,G23,E27,E37,G47,E51)</f>
        <v>0</v>
      </c>
      <c r="O10" s="13" t="s">
        <v>9</v>
      </c>
      <c r="P10" s="13">
        <f>SUM(E9,E17,E23,G27,G37,E47,G51)</f>
        <v>0</v>
      </c>
      <c r="Q10" s="13">
        <f t="shared" si="1"/>
        <v>0</v>
      </c>
      <c r="S10" s="9">
        <f>IF(OR($E9="",$G9=""),0,1)</f>
        <v>0</v>
      </c>
      <c r="T10" s="9">
        <f>IF(OR($E17="",$G17=""),0,1)</f>
        <v>0</v>
      </c>
      <c r="U10" s="9">
        <f>IF(OR($E23="",$G23=""),0,1)</f>
        <v>0</v>
      </c>
      <c r="V10" s="9">
        <f>IF(OR($E27="",$G27=""),0,1)</f>
        <v>0</v>
      </c>
      <c r="W10" s="9">
        <f>IF(OR($E37="",$G37=""),0,1)</f>
        <v>0</v>
      </c>
      <c r="X10" s="9">
        <f>IF(OR($E47="",$G47=""),0,1)</f>
        <v>0</v>
      </c>
      <c r="Y10" s="9">
        <f>IF(OR($E51="",$G51=""),0,1)</f>
        <v>0</v>
      </c>
    </row>
    <row r="11" spans="1:17" ht="12.75">
      <c r="A11" s="16" t="str">
        <f>Spielplan2!$B18&amp;" "&amp;Spielplan2!$C18</f>
        <v>8 Gr.C</v>
      </c>
      <c r="B11" s="55" t="str">
        <f>Spielplan3!$E18</f>
        <v>E3</v>
      </c>
      <c r="C11" s="56" t="s">
        <v>8</v>
      </c>
      <c r="D11" s="57" t="str">
        <f>Spielplan3!$G18</f>
        <v>E1</v>
      </c>
      <c r="E11" s="13">
        <f>IF(Spielplan3!$H18="","",Spielplan3!$H18)</f>
      </c>
      <c r="F11" s="13" t="s">
        <v>9</v>
      </c>
      <c r="G11" s="13">
        <f>IF(Spielplan3!$J18="","",Spielplan3!$J18)</f>
      </c>
      <c r="H11" s="51">
        <f t="shared" si="2"/>
      </c>
      <c r="I11" s="51">
        <f t="shared" si="3"/>
      </c>
      <c r="J11" s="18"/>
      <c r="K11" s="59"/>
      <c r="L11" s="17"/>
      <c r="M11" s="17"/>
      <c r="N11" s="13"/>
      <c r="O11" s="13"/>
      <c r="P11" s="13"/>
      <c r="Q11" s="13"/>
    </row>
    <row r="12" spans="1:17" ht="12.75">
      <c r="A12" s="63" t="str">
        <f>Spielplan2!$B21&amp;" "&amp;Spielplan2!$C21</f>
        <v>11 Gr.D</v>
      </c>
      <c r="B12" s="55" t="str">
        <f>Spielplan3!$E21</f>
        <v>F3</v>
      </c>
      <c r="C12" s="56" t="s">
        <v>8</v>
      </c>
      <c r="D12" s="57" t="str">
        <f>Spielplan3!$G21</f>
        <v>F1</v>
      </c>
      <c r="E12" s="13">
        <f>IF(Spielplan3!$H21="","",Spielplan3!$H21)</f>
      </c>
      <c r="F12" s="13" t="s">
        <v>9</v>
      </c>
      <c r="G12" s="13">
        <f>IF(Spielplan3!$J21="","",Spielplan3!$J21)</f>
      </c>
      <c r="H12" s="51">
        <f t="shared" si="2"/>
      </c>
      <c r="I12" s="51">
        <f t="shared" si="3"/>
      </c>
      <c r="K12" s="59"/>
      <c r="L12" s="17"/>
      <c r="M12" s="17"/>
      <c r="N12" s="13"/>
      <c r="O12" s="13"/>
      <c r="P12" s="13"/>
      <c r="Q12" s="13"/>
    </row>
    <row r="13" spans="1:17" ht="12.75">
      <c r="A13" s="16" t="str">
        <f>Spielplan2!$B24&amp;" "&amp;Spielplan2!$C24</f>
        <v>9 Gr.C</v>
      </c>
      <c r="B13" s="55" t="str">
        <f>Spielplan3!$E24</f>
        <v>E4</v>
      </c>
      <c r="C13" s="56" t="s">
        <v>8</v>
      </c>
      <c r="D13" s="57" t="str">
        <f>Spielplan3!$G24</f>
        <v>E2</v>
      </c>
      <c r="E13" s="13">
        <f>IF(Spielplan3!$H24="","",Spielplan3!$H24)</f>
      </c>
      <c r="F13" s="13" t="s">
        <v>9</v>
      </c>
      <c r="G13" s="13">
        <f>IF(Spielplan3!$J24="","",Spielplan3!$J24)</f>
      </c>
      <c r="H13" s="51">
        <f t="shared" si="2"/>
      </c>
      <c r="I13" s="51">
        <f t="shared" si="3"/>
      </c>
      <c r="K13" s="59"/>
      <c r="L13" s="17"/>
      <c r="M13" s="17"/>
      <c r="N13" s="13"/>
      <c r="O13" s="13"/>
      <c r="P13" s="13"/>
      <c r="Q13" s="13"/>
    </row>
    <row r="14" spans="1:18" ht="15.75" customHeight="1">
      <c r="A14" s="63" t="str">
        <f>Spielplan2!$B27&amp;" "&amp;Spielplan2!$C27</f>
        <v>12 Gr.D</v>
      </c>
      <c r="B14" s="55" t="str">
        <f>Spielplan3!$E27</f>
        <v>F4</v>
      </c>
      <c r="C14" s="56" t="s">
        <v>8</v>
      </c>
      <c r="D14" s="57" t="str">
        <f>Spielplan3!$G27</f>
        <v>F2</v>
      </c>
      <c r="E14" s="13">
        <f>IF(Spielplan3!$H27="","",Spielplan3!$H27)</f>
      </c>
      <c r="F14" s="13" t="s">
        <v>9</v>
      </c>
      <c r="G14" s="13">
        <f>IF(Spielplan3!$J27="","",Spielplan3!$J27)</f>
      </c>
      <c r="H14" s="51">
        <f t="shared" si="2"/>
      </c>
      <c r="I14" s="51">
        <f t="shared" si="3"/>
      </c>
      <c r="K14" s="59"/>
      <c r="L14" s="17"/>
      <c r="M14" s="17"/>
      <c r="N14" s="13"/>
      <c r="O14" s="13"/>
      <c r="P14" s="13"/>
      <c r="Q14" s="13"/>
      <c r="R14" s="282" t="s">
        <v>27</v>
      </c>
    </row>
    <row r="15" spans="1:18" ht="12.75" customHeight="1">
      <c r="A15" s="16" t="str">
        <f>Spielplan2!$B43&amp;" "&amp;Spielplan2!$C43</f>
        <v>13 Gr.C</v>
      </c>
      <c r="B15" s="55">
        <f>Spielplan3!$E43</f>
        <v>0</v>
      </c>
      <c r="C15" s="56" t="s">
        <v>8</v>
      </c>
      <c r="D15" s="57" t="str">
        <f>Spielplan3!$G43</f>
        <v>E5</v>
      </c>
      <c r="E15" s="13">
        <f>IF(Spielplan3!$H43="","",Spielplan3!$H43)</f>
      </c>
      <c r="F15" s="13" t="s">
        <v>9</v>
      </c>
      <c r="G15" s="13">
        <f>IF(Spielplan3!$J43="","",Spielplan3!$J43)</f>
      </c>
      <c r="H15" s="51">
        <f t="shared" si="2"/>
      </c>
      <c r="I15" s="51">
        <f t="shared" si="3"/>
      </c>
      <c r="K15" s="283" t="s">
        <v>58</v>
      </c>
      <c r="L15" s="280" t="s">
        <v>18</v>
      </c>
      <c r="M15" s="280" t="s">
        <v>0</v>
      </c>
      <c r="N15" s="280" t="s">
        <v>1</v>
      </c>
      <c r="O15" s="280"/>
      <c r="P15" s="280"/>
      <c r="Q15" s="280" t="s">
        <v>19</v>
      </c>
      <c r="R15" s="282"/>
    </row>
    <row r="16" spans="1:18" ht="12.75" customHeight="1">
      <c r="A16" s="63" t="str">
        <f>Spielplan2!$B45&amp;" "&amp;Spielplan2!$C45</f>
        <v>16 Gr.D</v>
      </c>
      <c r="B16" s="55">
        <f>Spielplan3!$E45</f>
        <v>0</v>
      </c>
      <c r="C16" s="56" t="s">
        <v>8</v>
      </c>
      <c r="D16" s="57" t="str">
        <f>Spielplan3!$G45</f>
        <v>F5</v>
      </c>
      <c r="E16" s="13">
        <f>IF(Spielplan3!$H45="","",Spielplan3!$H45)</f>
      </c>
      <c r="F16" s="13" t="s">
        <v>9</v>
      </c>
      <c r="G16" s="13">
        <f>IF(Spielplan3!$J45="","",Spielplan3!$J45)</f>
      </c>
      <c r="H16" s="51">
        <f t="shared" si="2"/>
      </c>
      <c r="I16" s="51">
        <f t="shared" si="3"/>
      </c>
      <c r="K16" s="283"/>
      <c r="L16" s="280"/>
      <c r="M16" s="280"/>
      <c r="N16" s="280"/>
      <c r="O16" s="280"/>
      <c r="P16" s="280"/>
      <c r="Q16" s="280"/>
      <c r="R16" s="282"/>
    </row>
    <row r="17" spans="1:25" ht="15.75" customHeight="1">
      <c r="A17" s="16" t="str">
        <f>Spielplan2!$B44&amp;" "&amp;Spielplan2!$C44</f>
        <v>14 Gr.C</v>
      </c>
      <c r="B17" s="55" t="str">
        <f>Spielplan3!$E44</f>
        <v>E6</v>
      </c>
      <c r="C17" s="56" t="s">
        <v>8</v>
      </c>
      <c r="D17" s="57">
        <f>Spielplan3!$G44</f>
        <v>0</v>
      </c>
      <c r="E17" s="13">
        <f>IF(Spielplan3!$H44="","",Spielplan3!$H44)</f>
      </c>
      <c r="F17" s="13" t="s">
        <v>9</v>
      </c>
      <c r="G17" s="13">
        <f>IF(Spielplan3!$J44="","",Spielplan3!$J44)</f>
      </c>
      <c r="H17" s="51">
        <f t="shared" si="2"/>
      </c>
      <c r="I17" s="51">
        <f t="shared" si="3"/>
      </c>
      <c r="K17" s="60" t="str">
        <f>Vorgaben!B20</f>
        <v>F1</v>
      </c>
      <c r="L17" s="17">
        <f aca="true" t="shared" si="4" ref="L17:L24">SUM(S17:Y17)</f>
        <v>0</v>
      </c>
      <c r="M17" s="17">
        <f>SUM(H4,I12,I22,I32,H42,H48,H54)</f>
        <v>0</v>
      </c>
      <c r="N17" s="13">
        <f>SUM(E4,G12,G22,G32,E42,E48,E54)</f>
        <v>0</v>
      </c>
      <c r="O17" s="13" t="s">
        <v>9</v>
      </c>
      <c r="P17" s="13">
        <f>SUM(G4,E12,E22,E32,G42,G48,G54)</f>
        <v>0</v>
      </c>
      <c r="Q17" s="13">
        <f aca="true" t="shared" si="5" ref="Q17:Q23">N17-P17</f>
        <v>0</v>
      </c>
      <c r="R17" s="9">
        <f>SUM(L17:L24)/2</f>
        <v>0</v>
      </c>
      <c r="S17" s="9">
        <f>IF(OR($E4="",$G4=""),0,1)</f>
        <v>0</v>
      </c>
      <c r="T17" s="9">
        <f>IF(OR($E12="",$G12=""),0,1)</f>
        <v>0</v>
      </c>
      <c r="U17" s="9">
        <f>IF(OR($E22="",$G22=""),0,1)</f>
        <v>0</v>
      </c>
      <c r="V17" s="9">
        <f>IF(OR($E32="",$G32=""),0,1)</f>
        <v>0</v>
      </c>
      <c r="W17" s="9">
        <f>IF(OR($E42="",$G42=""),0,1)</f>
        <v>0</v>
      </c>
      <c r="X17" s="9">
        <f>IF(OR($E48="",$G48=""),0,1)</f>
        <v>0</v>
      </c>
      <c r="Y17" s="9">
        <f>IF(OR($E54="",$G54=""),0,1)</f>
        <v>0</v>
      </c>
    </row>
    <row r="18" spans="1:25" ht="12.75">
      <c r="A18" s="63" t="str">
        <f>Spielplan2!$B46&amp;" "&amp;Spielplan2!$C46</f>
        <v>17 Gr.D</v>
      </c>
      <c r="B18" s="55" t="str">
        <f>Spielplan3!$E46</f>
        <v>F6</v>
      </c>
      <c r="C18" s="56" t="s">
        <v>8</v>
      </c>
      <c r="D18" s="57">
        <f>Spielplan3!$G46</f>
        <v>0</v>
      </c>
      <c r="E18" s="13">
        <f>IF(Spielplan3!$H46="","",Spielplan3!$H46)</f>
      </c>
      <c r="F18" s="13" t="s">
        <v>9</v>
      </c>
      <c r="G18" s="13">
        <f>IF(Spielplan3!$J46="","",Spielplan3!$J46)</f>
      </c>
      <c r="H18" s="51">
        <f t="shared" si="2"/>
      </c>
      <c r="I18" s="51">
        <f t="shared" si="3"/>
      </c>
      <c r="K18" s="60" t="str">
        <f>Vorgaben!B21</f>
        <v>F2</v>
      </c>
      <c r="L18" s="17">
        <f t="shared" si="4"/>
        <v>0</v>
      </c>
      <c r="M18" s="17">
        <f>SUM(I4,I14,H20,I28,H36,H46,I56)</f>
        <v>0</v>
      </c>
      <c r="N18" s="13">
        <f>SUM(G4,G14,E20,G28,E36,E46,G56)</f>
        <v>0</v>
      </c>
      <c r="O18" s="13" t="s">
        <v>9</v>
      </c>
      <c r="P18" s="13">
        <f>SUM(E4,E14,G20,E28,G36,G46,E56)</f>
        <v>0</v>
      </c>
      <c r="Q18" s="13">
        <f t="shared" si="5"/>
        <v>0</v>
      </c>
      <c r="S18" s="9">
        <f>IF(OR($E4="",$G4=""),0,1)</f>
        <v>0</v>
      </c>
      <c r="T18" s="9">
        <f>IF(OR($E14="",$G14=""),0,1)</f>
        <v>0</v>
      </c>
      <c r="U18" s="9">
        <f>IF(OR($E20="",$G20=""),0,1)</f>
        <v>0</v>
      </c>
      <c r="V18" s="9">
        <f>IF(OR($E28="",$G28=""),0,1)</f>
        <v>0</v>
      </c>
      <c r="W18" s="9">
        <f>IF(OR($E36="",$G36=""),0,1)</f>
        <v>0</v>
      </c>
      <c r="X18" s="9">
        <f>IF(OR($E46="",$G46=""),0,1)</f>
        <v>0</v>
      </c>
      <c r="Y18" s="9">
        <f>IF(OR($E56="",$G56=""),0,1)</f>
        <v>0</v>
      </c>
    </row>
    <row r="19" spans="1:25" ht="12.75">
      <c r="A19" s="16" t="str">
        <f>Spielplan2!$B32&amp;" "&amp;Spielplan2!$C32</f>
        <v>15 Gr.C</v>
      </c>
      <c r="B19" s="55" t="str">
        <f>Spielplan3!$E32</f>
        <v>E2</v>
      </c>
      <c r="C19" s="56" t="s">
        <v>8</v>
      </c>
      <c r="D19" s="57" t="str">
        <f>Spielplan3!$G32</f>
        <v>E3</v>
      </c>
      <c r="E19" s="13">
        <f>IF(Spielplan3!$H32="","",Spielplan3!$H32)</f>
      </c>
      <c r="F19" s="13" t="s">
        <v>9</v>
      </c>
      <c r="G19" s="13">
        <f>IF(Spielplan3!$J32="","",Spielplan3!$J32)</f>
      </c>
      <c r="H19" s="51">
        <f t="shared" si="2"/>
      </c>
      <c r="I19" s="51">
        <f t="shared" si="3"/>
      </c>
      <c r="K19" s="60" t="str">
        <f>Vorgaben!B22</f>
        <v>F3</v>
      </c>
      <c r="L19" s="17">
        <f>SUM(S19:Y19)</f>
        <v>0</v>
      </c>
      <c r="M19" s="17">
        <f>SUM(H6,H12,I20,I30,I38,I50,H58)</f>
        <v>0</v>
      </c>
      <c r="N19" s="13">
        <f>SUM(E6,E12,G20,G30,G38,G50,E58)</f>
        <v>0</v>
      </c>
      <c r="O19" s="13" t="s">
        <v>9</v>
      </c>
      <c r="P19" s="13">
        <f>SUM(G6,G12,E20,E30,E38,E50,G58)</f>
        <v>0</v>
      </c>
      <c r="Q19" s="13">
        <f t="shared" si="5"/>
        <v>0</v>
      </c>
      <c r="S19" s="9">
        <f>IF(OR($E6="",$G6=""),0,1)</f>
        <v>0</v>
      </c>
      <c r="T19" s="9">
        <f>IF(OR($E12="",$G12=""),0,1)</f>
        <v>0</v>
      </c>
      <c r="U19" s="9">
        <f>IF(OR($E20="",$G20=""),0,1)</f>
        <v>0</v>
      </c>
      <c r="V19" s="9">
        <f>IF(OR($E30="",$G30=""),0,1)</f>
        <v>0</v>
      </c>
      <c r="W19" s="9">
        <f>IF(OR($E38="",$G38=""),0,1)</f>
        <v>0</v>
      </c>
      <c r="X19" s="9">
        <f>IF(OR($E50="",$G50=""),0,1)</f>
        <v>0</v>
      </c>
      <c r="Y19" s="9">
        <f>IF(OR($E58="",$G58=""),0,1)</f>
        <v>0</v>
      </c>
    </row>
    <row r="20" spans="1:25" ht="12.75">
      <c r="A20" s="63" t="str">
        <f>Spielplan2!$B35&amp;" "&amp;Spielplan2!$C35</f>
        <v>18 Gr.D</v>
      </c>
      <c r="B20" s="55" t="str">
        <f>Spielplan3!$E35</f>
        <v>F2</v>
      </c>
      <c r="C20" s="56" t="s">
        <v>8</v>
      </c>
      <c r="D20" s="57" t="str">
        <f>Spielplan3!$G35</f>
        <v>F3</v>
      </c>
      <c r="E20" s="13">
        <f>IF(Spielplan3!$H35="","",Spielplan3!$H35)</f>
      </c>
      <c r="F20" s="13" t="s">
        <v>9</v>
      </c>
      <c r="G20" s="13">
        <f>IF(Spielplan3!$J35="","",Spielplan3!$J35)</f>
      </c>
      <c r="H20" s="51">
        <f t="shared" si="2"/>
      </c>
      <c r="I20" s="51">
        <f t="shared" si="3"/>
      </c>
      <c r="K20" s="60" t="str">
        <f>Vorgaben!B23</f>
        <v>F4</v>
      </c>
      <c r="L20" s="17">
        <f t="shared" si="4"/>
        <v>0</v>
      </c>
      <c r="M20" s="17">
        <f>SUM(I6,H14,H22,H34,H40,I44,I52)</f>
        <v>0</v>
      </c>
      <c r="N20" s="13">
        <f>SUM(G6,E14,E22,E34,E40,G44,G52)</f>
        <v>0</v>
      </c>
      <c r="O20" s="13" t="s">
        <v>9</v>
      </c>
      <c r="P20" s="13">
        <f>SUM(E6,G14,G22,G34,G40,E44,E52)</f>
        <v>0</v>
      </c>
      <c r="Q20" s="13">
        <f t="shared" si="5"/>
        <v>0</v>
      </c>
      <c r="S20" s="9">
        <f>IF(OR($E6="",$G6=""),0,1)</f>
        <v>0</v>
      </c>
      <c r="T20" s="9">
        <f>IF(OR($E14="",$G14=""),0,1)</f>
        <v>0</v>
      </c>
      <c r="U20" s="9">
        <f>IF(OR($E22="",$G22=""),0,1)</f>
        <v>0</v>
      </c>
      <c r="V20" s="9">
        <f>IF(OR($E34="",$G34=""),0,1)</f>
        <v>0</v>
      </c>
      <c r="W20" s="9">
        <f>IF(OR($E40="",$G40=""),0,1)</f>
        <v>0</v>
      </c>
      <c r="X20" s="9">
        <f>IF(OR($E44="",$G44=""),0,1)</f>
        <v>0</v>
      </c>
      <c r="Y20" s="9">
        <f>IF(OR($E52="",$G52=""),0,1)</f>
        <v>0</v>
      </c>
    </row>
    <row r="21" spans="1:25" ht="12.75">
      <c r="A21" s="16" t="str">
        <f>Spielplan2!$B36&amp;" "&amp;Spielplan2!$C36</f>
        <v>19 Gr.C</v>
      </c>
      <c r="B21" s="55" t="str">
        <f>Spielplan3!$E36</f>
        <v>E4</v>
      </c>
      <c r="C21" s="56" t="s">
        <v>8</v>
      </c>
      <c r="D21" s="57" t="str">
        <f>Spielplan3!$G36</f>
        <v>E1</v>
      </c>
      <c r="E21" s="13">
        <f>IF(Spielplan3!$H36="","",Spielplan3!$H36)</f>
      </c>
      <c r="F21" s="13" t="s">
        <v>9</v>
      </c>
      <c r="G21" s="13">
        <f>IF(Spielplan3!$J36="","",Spielplan3!$J36)</f>
      </c>
      <c r="H21" s="51">
        <f t="shared" si="2"/>
      </c>
      <c r="I21" s="51">
        <f t="shared" si="3"/>
      </c>
      <c r="K21" s="60" t="str">
        <f>Vorgaben!B24</f>
        <v>F5</v>
      </c>
      <c r="L21" s="17">
        <f t="shared" si="4"/>
        <v>0</v>
      </c>
      <c r="M21" s="17">
        <f>SUM(H8,I16,H24,H30,I36,H44,I54)</f>
        <v>0</v>
      </c>
      <c r="N21" s="13">
        <f>SUM(E8,G16,E24,E30,G36,E44,G54)</f>
        <v>0</v>
      </c>
      <c r="O21" s="13" t="s">
        <v>9</v>
      </c>
      <c r="P21" s="13">
        <f>SUM(G8,E16,G24,G30,E36,G44,E54)</f>
        <v>0</v>
      </c>
      <c r="Q21" s="13">
        <f t="shared" si="5"/>
        <v>0</v>
      </c>
      <c r="S21" s="9">
        <f>IF(OR($E8="",$G8=""),0,1)</f>
        <v>0</v>
      </c>
      <c r="T21" s="9">
        <f>IF(OR($E16="",$G16=""),0,1)</f>
        <v>0</v>
      </c>
      <c r="U21" s="9">
        <f>IF(OR($E24="",$G24=""),0,1)</f>
        <v>0</v>
      </c>
      <c r="V21" s="9">
        <f>IF(OR($E30="",$G30=""),0,1)</f>
        <v>0</v>
      </c>
      <c r="W21" s="9">
        <f>IF(OR($E36="",$G36=""),0,1)</f>
        <v>0</v>
      </c>
      <c r="X21" s="9">
        <f>IF(OR($E44="",$G44=""),0,1)</f>
        <v>0</v>
      </c>
      <c r="Y21" s="9">
        <f>IF(OR($E54="",$G54=""),0,1)</f>
        <v>0</v>
      </c>
    </row>
    <row r="22" spans="1:25" ht="12.75">
      <c r="A22" s="63" t="str">
        <f>Spielplan2!$B39&amp;" "&amp;Spielplan2!$C39</f>
        <v>22 Gr.D</v>
      </c>
      <c r="B22" s="55" t="str">
        <f>Spielplan3!$E39</f>
        <v>F4</v>
      </c>
      <c r="C22" s="56" t="s">
        <v>8</v>
      </c>
      <c r="D22" s="57" t="str">
        <f>Spielplan3!$G39</f>
        <v>F1</v>
      </c>
      <c r="E22" s="13">
        <f>IF(Spielplan3!$H39="","",Spielplan3!$H39)</f>
      </c>
      <c r="F22" s="13" t="s">
        <v>9</v>
      </c>
      <c r="G22" s="13">
        <f>IF(Spielplan3!$J39="","",Spielplan3!$J39)</f>
      </c>
      <c r="H22" s="51">
        <f t="shared" si="2"/>
      </c>
      <c r="I22" s="51">
        <f t="shared" si="3"/>
      </c>
      <c r="K22" s="60" t="str">
        <f>Vorgaben!B25</f>
        <v>F6</v>
      </c>
      <c r="L22" s="17">
        <f t="shared" si="4"/>
        <v>0</v>
      </c>
      <c r="M22" s="17">
        <f>SUM(I8,H18,H26,H32,I40,I46,I58)</f>
        <v>0</v>
      </c>
      <c r="N22" s="13">
        <f>SUM(G8,E18,E26,E32,G40,G46,G58)</f>
        <v>0</v>
      </c>
      <c r="O22" s="13" t="s">
        <v>9</v>
      </c>
      <c r="P22" s="13">
        <f>SUM(E8,G18,G26,G32,E40,E46,E58)</f>
        <v>0</v>
      </c>
      <c r="Q22" s="13">
        <f t="shared" si="5"/>
        <v>0</v>
      </c>
      <c r="S22" s="9">
        <f>IF(OR($E8="",$G8=""),0,1)</f>
        <v>0</v>
      </c>
      <c r="T22" s="9">
        <f>IF(OR($E18="",$G18=""),0,1)</f>
        <v>0</v>
      </c>
      <c r="U22" s="9">
        <f>IF(OR($E26="",$G26=""),0,1)</f>
        <v>0</v>
      </c>
      <c r="V22" s="9">
        <f>IF(OR($E32="",$G32=""),0,1)</f>
        <v>0</v>
      </c>
      <c r="W22" s="9">
        <f>IF(OR($E40="",$G40=""),0,1)</f>
        <v>0</v>
      </c>
      <c r="X22" s="9">
        <f>IF(OR($E46="",$G46=""),0,1)</f>
        <v>0</v>
      </c>
      <c r="Y22" s="9">
        <f>IF(OR($E58="",$G58=""),0,1)</f>
        <v>0</v>
      </c>
    </row>
    <row r="23" spans="1:25" ht="12.75">
      <c r="A23" s="16" t="str">
        <f>Spielplan2!$B47&amp;" "&amp;Spielplan2!$C47</f>
        <v>20 Gr.C</v>
      </c>
      <c r="B23" s="55" t="str">
        <f>Spielplan3!$E47</f>
        <v>E5</v>
      </c>
      <c r="C23" s="56" t="s">
        <v>8</v>
      </c>
      <c r="D23" s="57">
        <f>Spielplan3!$G47</f>
        <v>0</v>
      </c>
      <c r="E23" s="13">
        <f>IF(Spielplan3!$H47="","",Spielplan3!$H47)</f>
      </c>
      <c r="F23" s="13" t="s">
        <v>9</v>
      </c>
      <c r="G23" s="13">
        <f>IF(Spielplan3!$J47="","",Spielplan3!$J47)</f>
      </c>
      <c r="H23" s="51">
        <f t="shared" si="2"/>
      </c>
      <c r="I23" s="51">
        <f t="shared" si="3"/>
      </c>
      <c r="K23" s="60">
        <f>Vorgaben!B26</f>
        <v>0</v>
      </c>
      <c r="L23" s="17">
        <f t="shared" si="4"/>
        <v>0</v>
      </c>
      <c r="M23" s="17">
        <f>SUM(H10,H16,I26,I34,I42,H50,H56)</f>
        <v>0</v>
      </c>
      <c r="N23" s="13">
        <f>SUM(E10,E16,G26,G34,G42,E50,E56)</f>
        <v>0</v>
      </c>
      <c r="O23" s="13" t="s">
        <v>9</v>
      </c>
      <c r="P23" s="13">
        <f>SUM(G10,G16,E26,E34,E42,G50,G56)</f>
        <v>0</v>
      </c>
      <c r="Q23" s="13">
        <f t="shared" si="5"/>
        <v>0</v>
      </c>
      <c r="S23" s="9">
        <f>IF(OR($E10="",$G10=""),0,1)</f>
        <v>0</v>
      </c>
      <c r="T23" s="9">
        <f>IF(OR($E16="",$G16=""),0,1)</f>
        <v>0</v>
      </c>
      <c r="U23" s="9">
        <f>IF(OR($E26="",$G26=""),0,1)</f>
        <v>0</v>
      </c>
      <c r="V23" s="9">
        <f>IF(OR($E34="",$G34=""),0,1)</f>
        <v>0</v>
      </c>
      <c r="W23" s="9">
        <f>IF(OR($E42="",$G42=""),0,1)</f>
        <v>0</v>
      </c>
      <c r="X23" s="9">
        <f>IF(OR($E50="",$G50=""),0,1)</f>
        <v>0</v>
      </c>
      <c r="Y23" s="9">
        <f>IF(OR($E56="",$G56=""),0,1)</f>
        <v>0</v>
      </c>
    </row>
    <row r="24" spans="1:25" ht="12.75">
      <c r="A24" s="63" t="str">
        <f>Spielplan2!$B49&amp;" "&amp;Spielplan2!$C49</f>
        <v>23 Gr.D</v>
      </c>
      <c r="B24" s="55" t="str">
        <f>Spielplan3!$E49</f>
        <v>F5</v>
      </c>
      <c r="C24" s="56" t="s">
        <v>8</v>
      </c>
      <c r="D24" s="57">
        <f>Spielplan3!$G49</f>
        <v>0</v>
      </c>
      <c r="E24" s="13">
        <f>IF(Spielplan3!$H49="","",Spielplan3!$H49)</f>
      </c>
      <c r="F24" s="13" t="s">
        <v>9</v>
      </c>
      <c r="G24" s="13">
        <f>IF(Spielplan3!$J49="","",Spielplan3!$J49)</f>
      </c>
      <c r="H24" s="51">
        <f t="shared" si="2"/>
      </c>
      <c r="I24" s="51">
        <f t="shared" si="3"/>
      </c>
      <c r="K24" s="60">
        <f>Vorgaben!B27</f>
        <v>0</v>
      </c>
      <c r="L24" s="17">
        <f t="shared" si="4"/>
        <v>0</v>
      </c>
      <c r="M24" s="17">
        <f>SUM(I10,I18,I24,H28,H38,I48,H52)</f>
        <v>0</v>
      </c>
      <c r="N24" s="13">
        <f>SUM(G10,G18,G24,E28,E38,G48,E52)</f>
        <v>0</v>
      </c>
      <c r="O24" s="13" t="s">
        <v>9</v>
      </c>
      <c r="P24" s="13">
        <f>SUM(E10,E18,E24,G28,G38,E48,G52)</f>
        <v>0</v>
      </c>
      <c r="Q24" s="13">
        <f>N24-P24</f>
        <v>0</v>
      </c>
      <c r="S24" s="9">
        <f>IF(OR($E10="",$G10=""),0,1)</f>
        <v>0</v>
      </c>
      <c r="T24" s="9">
        <f>IF(OR($E18="",$G18=""),0,1)</f>
        <v>0</v>
      </c>
      <c r="U24" s="9">
        <f>IF(OR($E24="",$G24=""),0,1)</f>
        <v>0</v>
      </c>
      <c r="V24" s="9">
        <f>IF(OR($E28="",$G28=""),0,1)</f>
        <v>0</v>
      </c>
      <c r="W24" s="9">
        <f>IF(OR($E38="",$G38=""),0,1)</f>
        <v>0</v>
      </c>
      <c r="X24" s="9">
        <f>IF(OR($E48="",$G48=""),0,1)</f>
        <v>0</v>
      </c>
      <c r="Y24" s="9">
        <f>IF(OR($E52="",$G52=""),0,1)</f>
        <v>0</v>
      </c>
    </row>
    <row r="25" spans="1:9" ht="12.75">
      <c r="A25" s="16" t="str">
        <f>Spielplan2!$B48&amp;" "&amp;Spielplan2!$C48</f>
        <v>21 Gr.C</v>
      </c>
      <c r="B25" s="55" t="str">
        <f>Spielplan3!$E48</f>
        <v>E6</v>
      </c>
      <c r="C25" s="56" t="s">
        <v>8</v>
      </c>
      <c r="D25" s="57">
        <f>Spielplan3!$G48</f>
        <v>0</v>
      </c>
      <c r="E25" s="13">
        <f>IF(Spielplan3!$H48="","",Spielplan3!$H48)</f>
      </c>
      <c r="F25" s="13" t="s">
        <v>9</v>
      </c>
      <c r="G25" s="13">
        <f>IF(Spielplan3!$J48="","",Spielplan3!$J48)</f>
      </c>
      <c r="H25" s="51">
        <f t="shared" si="2"/>
      </c>
      <c r="I25" s="51">
        <f t="shared" si="3"/>
      </c>
    </row>
    <row r="26" spans="1:10" ht="12.75">
      <c r="A26" s="63" t="str">
        <f>Spielplan2!$B50&amp;" "&amp;Spielplan2!$C50</f>
        <v>24 Gr.D</v>
      </c>
      <c r="B26" s="55" t="str">
        <f>Spielplan3!$E50</f>
        <v>F6</v>
      </c>
      <c r="C26" s="56" t="s">
        <v>8</v>
      </c>
      <c r="D26" s="57">
        <f>Spielplan3!$G50</f>
        <v>0</v>
      </c>
      <c r="E26" s="13">
        <f>IF(Spielplan3!$H50="","",Spielplan3!$H50)</f>
      </c>
      <c r="F26" s="13" t="s">
        <v>9</v>
      </c>
      <c r="G26" s="13">
        <f>IF(Spielplan3!$J50="","",Spielplan3!$J50)</f>
      </c>
      <c r="H26" s="51">
        <f t="shared" si="2"/>
      </c>
      <c r="I26" s="51">
        <f t="shared" si="3"/>
      </c>
      <c r="J26" s="19"/>
    </row>
    <row r="27" spans="1:9" ht="12.75">
      <c r="A27" s="16" t="str">
        <f>Spielplan2!$B51&amp;" "&amp;Spielplan2!$C51</f>
        <v>25 Gr.C</v>
      </c>
      <c r="B27" s="55">
        <f>Spielplan3!$E51</f>
        <v>0</v>
      </c>
      <c r="C27" s="56" t="s">
        <v>8</v>
      </c>
      <c r="D27" s="57" t="str">
        <f>Spielplan3!$G51</f>
        <v>E2</v>
      </c>
      <c r="E27" s="13">
        <f>IF(Spielplan3!$H51="","",Spielplan3!$H51)</f>
      </c>
      <c r="F27" s="13" t="s">
        <v>9</v>
      </c>
      <c r="G27" s="13">
        <f>IF(Spielplan3!$J51="","",Spielplan3!$J51)</f>
      </c>
      <c r="H27" s="51">
        <f t="shared" si="2"/>
      </c>
      <c r="I27" s="51">
        <f t="shared" si="3"/>
      </c>
    </row>
    <row r="28" spans="1:9" ht="12.75">
      <c r="A28" s="63" t="str">
        <f>Spielplan2!$B52&amp;" "&amp;Spielplan2!$C52</f>
        <v>28 Gr.D</v>
      </c>
      <c r="B28" s="55">
        <f>Spielplan3!$E52</f>
        <v>0</v>
      </c>
      <c r="C28" s="56" t="s">
        <v>8</v>
      </c>
      <c r="D28" s="57" t="str">
        <f>Spielplan3!$G52</f>
        <v>F2</v>
      </c>
      <c r="E28" s="13">
        <f>IF(Spielplan3!$H52="","",Spielplan3!$H52)</f>
      </c>
      <c r="F28" s="13" t="s">
        <v>9</v>
      </c>
      <c r="G28" s="13">
        <f>IF(Spielplan3!$J52="","",Spielplan3!$J52)</f>
      </c>
      <c r="H28" s="51">
        <f t="shared" si="2"/>
      </c>
      <c r="I28" s="51">
        <f t="shared" si="3"/>
      </c>
    </row>
    <row r="29" spans="1:9" ht="12.75">
      <c r="A29" s="16" t="str">
        <f>Spielplan2!$B25&amp;" "&amp;Spielplan2!$C25</f>
        <v>26 Gr.C</v>
      </c>
      <c r="B29" s="55" t="str">
        <f>Spielplan3!$E25</f>
        <v>E5</v>
      </c>
      <c r="C29" s="56" t="s">
        <v>8</v>
      </c>
      <c r="D29" s="57" t="str">
        <f>Spielplan3!$G25</f>
        <v>E3</v>
      </c>
      <c r="E29" s="13">
        <f>IF(Spielplan3!$H25="","",Spielplan3!$H25)</f>
      </c>
      <c r="F29" s="13" t="s">
        <v>9</v>
      </c>
      <c r="G29" s="13">
        <f>IF(Spielplan3!$J25="","",Spielplan3!$J25)</f>
      </c>
      <c r="H29" s="51">
        <f t="shared" si="2"/>
      </c>
      <c r="I29" s="51">
        <f t="shared" si="3"/>
      </c>
    </row>
    <row r="30" spans="1:9" ht="12.75">
      <c r="A30" s="63" t="str">
        <f>Spielplan2!$B28&amp;" "&amp;Spielplan2!$C28</f>
        <v>29 Gr.D</v>
      </c>
      <c r="B30" s="55" t="str">
        <f>Spielplan3!$E28</f>
        <v>F5</v>
      </c>
      <c r="C30" s="56" t="s">
        <v>8</v>
      </c>
      <c r="D30" s="57" t="str">
        <f>Spielplan3!$G28</f>
        <v>F3</v>
      </c>
      <c r="E30" s="13">
        <f>IF(Spielplan3!$H28="","",Spielplan3!$H28)</f>
      </c>
      <c r="F30" s="13" t="s">
        <v>9</v>
      </c>
      <c r="G30" s="13">
        <f>IF(Spielplan3!$J28="","",Spielplan3!$J28)</f>
      </c>
      <c r="H30" s="51">
        <f t="shared" si="2"/>
      </c>
      <c r="I30" s="51">
        <f t="shared" si="3"/>
      </c>
    </row>
    <row r="31" spans="1:9" ht="12.75">
      <c r="A31" s="16" t="str">
        <f>Spielplan2!$B26&amp;" "&amp;Spielplan2!$C26</f>
        <v>27 Gr.C</v>
      </c>
      <c r="B31" s="55" t="str">
        <f>Spielplan3!$E26</f>
        <v>E6</v>
      </c>
      <c r="C31" s="56" t="s">
        <v>8</v>
      </c>
      <c r="D31" s="57" t="str">
        <f>Spielplan3!$G26</f>
        <v>E1</v>
      </c>
      <c r="E31" s="13">
        <f>IF(Spielplan3!$H26="","",Spielplan3!$H26)</f>
      </c>
      <c r="F31" s="13" t="s">
        <v>9</v>
      </c>
      <c r="G31" s="13">
        <f>IF(Spielplan3!$J26="","",Spielplan3!$J26)</f>
      </c>
      <c r="H31" s="51">
        <f t="shared" si="2"/>
      </c>
      <c r="I31" s="51">
        <f t="shared" si="3"/>
      </c>
    </row>
    <row r="32" spans="1:9" ht="12.75">
      <c r="A32" s="63" t="str">
        <f>Spielplan2!$B29&amp;" "&amp;Spielplan2!$C29</f>
        <v>30 Gr.D</v>
      </c>
      <c r="B32" s="55" t="str">
        <f>Spielplan3!$E29</f>
        <v>F6</v>
      </c>
      <c r="C32" s="56" t="s">
        <v>8</v>
      </c>
      <c r="D32" s="57" t="str">
        <f>Spielplan3!$G29</f>
        <v>F1</v>
      </c>
      <c r="E32" s="13">
        <f>IF(Spielplan3!$H29="","",Spielplan3!$H29)</f>
      </c>
      <c r="F32" s="13" t="s">
        <v>9</v>
      </c>
      <c r="G32" s="13">
        <f>IF(Spielplan3!$J29="","",Spielplan3!$J29)</f>
      </c>
      <c r="H32" s="51">
        <f t="shared" si="2"/>
      </c>
      <c r="I32" s="51">
        <f t="shared" si="3"/>
      </c>
    </row>
    <row r="33" spans="1:9" ht="12.75">
      <c r="A33" s="16" t="str">
        <f>Spielplan2!$B53&amp;" "&amp;Spielplan2!$C53</f>
        <v>31 Gr.C</v>
      </c>
      <c r="B33" s="55" t="str">
        <f>Spielplan3!$E53</f>
        <v>E4</v>
      </c>
      <c r="C33" s="56" t="s">
        <v>8</v>
      </c>
      <c r="D33" s="57">
        <f>Spielplan3!$G53</f>
        <v>0</v>
      </c>
      <c r="E33" s="13">
        <f>IF(Spielplan3!$H53="","",Spielplan3!$H53)</f>
      </c>
      <c r="F33" s="13" t="s">
        <v>9</v>
      </c>
      <c r="G33" s="13">
        <f>IF(Spielplan3!$J53="","",Spielplan3!$J53)</f>
      </c>
      <c r="H33" s="51">
        <f t="shared" si="2"/>
      </c>
      <c r="I33" s="51">
        <f t="shared" si="3"/>
      </c>
    </row>
    <row r="34" spans="1:9" ht="12.75">
      <c r="A34" s="63" t="str">
        <f>Spielplan2!$B55&amp;" "&amp;Spielplan2!$C55</f>
        <v>35 Gr.D</v>
      </c>
      <c r="B34" s="55" t="str">
        <f>Spielplan3!$E55</f>
        <v>F4</v>
      </c>
      <c r="C34" s="56" t="s">
        <v>8</v>
      </c>
      <c r="D34" s="57">
        <f>Spielplan3!$G55</f>
        <v>0</v>
      </c>
      <c r="E34" s="13">
        <f>IF(Spielplan3!$H55="","",Spielplan3!$H55)</f>
      </c>
      <c r="F34" s="13" t="s">
        <v>9</v>
      </c>
      <c r="G34" s="13">
        <f>IF(Spielplan3!$J55="","",Spielplan3!$J55)</f>
      </c>
      <c r="H34" s="51">
        <f t="shared" si="2"/>
      </c>
      <c r="I34" s="51">
        <f t="shared" si="3"/>
      </c>
    </row>
    <row r="35" spans="1:9" ht="12.75">
      <c r="A35" s="16" t="str">
        <f>Spielplan2!$B37&amp;" "&amp;Spielplan2!$C37</f>
        <v>33 Gr.C</v>
      </c>
      <c r="B35" s="55" t="str">
        <f>Spielplan3!$E37</f>
        <v>E2</v>
      </c>
      <c r="C35" s="56" t="s">
        <v>8</v>
      </c>
      <c r="D35" s="57" t="str">
        <f>Spielplan3!$G37</f>
        <v>E5</v>
      </c>
      <c r="E35" s="13">
        <f>IF(Spielplan3!$H37="","",Spielplan3!$H37)</f>
      </c>
      <c r="F35" s="13" t="s">
        <v>9</v>
      </c>
      <c r="G35" s="13">
        <f>IF(Spielplan3!$J37="","",Spielplan3!$J37)</f>
      </c>
      <c r="H35" s="51">
        <f t="shared" si="2"/>
      </c>
      <c r="I35" s="51">
        <f t="shared" si="3"/>
      </c>
    </row>
    <row r="36" spans="1:9" ht="12.75">
      <c r="A36" s="63" t="str">
        <f>Spielplan2!$B40&amp;" "&amp;Spielplan2!$C40</f>
        <v>34 Gr.D</v>
      </c>
      <c r="B36" s="55" t="str">
        <f>Spielplan3!$E40</f>
        <v>F2</v>
      </c>
      <c r="C36" s="56" t="s">
        <v>8</v>
      </c>
      <c r="D36" s="57" t="str">
        <f>Spielplan3!$G40</f>
        <v>F5</v>
      </c>
      <c r="E36" s="13">
        <f>IF(Spielplan3!$H40="","",Spielplan3!$H40)</f>
      </c>
      <c r="F36" s="13" t="s">
        <v>9</v>
      </c>
      <c r="G36" s="13">
        <f>IF(Spielplan3!$J40="","",Spielplan3!$J40)</f>
      </c>
      <c r="H36" s="51">
        <f t="shared" si="2"/>
      </c>
      <c r="I36" s="51">
        <f t="shared" si="3"/>
      </c>
    </row>
    <row r="37" spans="1:9" ht="12.75">
      <c r="A37" s="16" t="str">
        <f>Spielplan2!$B54&amp;" "&amp;Spielplan2!$C54</f>
        <v>32 Gr.C</v>
      </c>
      <c r="B37" s="55">
        <f>Spielplan3!$E54</f>
        <v>0</v>
      </c>
      <c r="C37" s="56" t="s">
        <v>8</v>
      </c>
      <c r="D37" s="57" t="str">
        <f>Spielplan3!$G54</f>
        <v>E3</v>
      </c>
      <c r="E37" s="13">
        <f>IF(Spielplan3!$H54="","",Spielplan3!$H54)</f>
      </c>
      <c r="F37" s="13" t="s">
        <v>9</v>
      </c>
      <c r="G37" s="13">
        <f>IF(Spielplan3!$J54="","",Spielplan3!$J54)</f>
      </c>
      <c r="H37" s="51">
        <f t="shared" si="2"/>
      </c>
      <c r="I37" s="51">
        <f t="shared" si="3"/>
      </c>
    </row>
    <row r="38" spans="1:9" ht="12.75">
      <c r="A38" s="63" t="str">
        <f>Spielplan2!$B56&amp;" "&amp;Spielplan2!$C56</f>
        <v>36 Gr.D</v>
      </c>
      <c r="B38" s="55">
        <f>Spielplan3!$E56</f>
        <v>0</v>
      </c>
      <c r="C38" s="56" t="s">
        <v>8</v>
      </c>
      <c r="D38" s="57" t="str">
        <f>Spielplan3!$G56</f>
        <v>F3</v>
      </c>
      <c r="E38" s="13">
        <f>IF(Spielplan3!$H56="","",Spielplan3!$H56)</f>
      </c>
      <c r="F38" s="13" t="s">
        <v>9</v>
      </c>
      <c r="G38" s="13">
        <f>IF(Spielplan3!$J56="","",Spielplan3!$J56)</f>
      </c>
      <c r="H38" s="51">
        <f t="shared" si="2"/>
      </c>
      <c r="I38" s="51">
        <f t="shared" si="3"/>
      </c>
    </row>
    <row r="39" spans="1:9" ht="12.75">
      <c r="A39" s="16" t="str">
        <f>Spielplan2!$B31&amp;" "&amp;Spielplan2!$C31</f>
        <v>37 Gr.C</v>
      </c>
      <c r="B39" s="55" t="str">
        <f>Spielplan3!$E31</f>
        <v>E4</v>
      </c>
      <c r="C39" s="56" t="s">
        <v>8</v>
      </c>
      <c r="D39" s="57" t="str">
        <f>Spielplan3!$G31</f>
        <v>E6</v>
      </c>
      <c r="E39" s="13">
        <f>IF(Spielplan3!$H31="","",Spielplan3!$H31)</f>
      </c>
      <c r="F39" s="13" t="s">
        <v>9</v>
      </c>
      <c r="G39" s="13">
        <f>IF(Spielplan3!$J31="","",Spielplan3!$J31)</f>
      </c>
      <c r="H39" s="51">
        <f t="shared" si="2"/>
      </c>
      <c r="I39" s="51">
        <f t="shared" si="3"/>
      </c>
    </row>
    <row r="40" spans="1:9" ht="12.75">
      <c r="A40" s="63" t="str">
        <f>Spielplan2!$B34&amp;" "&amp;Spielplan2!$C34</f>
        <v>41 Gr.D</v>
      </c>
      <c r="B40" s="55" t="str">
        <f>Spielplan3!$E34</f>
        <v>F4</v>
      </c>
      <c r="C40" s="56" t="s">
        <v>8</v>
      </c>
      <c r="D40" s="57" t="str">
        <f>Spielplan3!$G34</f>
        <v>F6</v>
      </c>
      <c r="E40" s="13">
        <f>IF(Spielplan3!$H34="","",Spielplan3!$H34)</f>
      </c>
      <c r="F40" s="13" t="s">
        <v>9</v>
      </c>
      <c r="G40" s="13">
        <f>IF(Spielplan3!$J34="","",Spielplan3!$J34)</f>
      </c>
      <c r="H40" s="51">
        <f t="shared" si="2"/>
      </c>
      <c r="I40" s="51">
        <f t="shared" si="3"/>
      </c>
    </row>
    <row r="41" spans="1:9" ht="12.75">
      <c r="A41" s="16" t="str">
        <f>Spielplan2!$B57&amp;" "&amp;Spielplan2!$C57</f>
        <v>39 Gr.C</v>
      </c>
      <c r="B41" s="55" t="str">
        <f>Spielplan3!$E57</f>
        <v>E1</v>
      </c>
      <c r="C41" s="56" t="s">
        <v>8</v>
      </c>
      <c r="D41" s="57">
        <f>Spielplan3!$G57</f>
        <v>0</v>
      </c>
      <c r="E41" s="13">
        <f>IF(Spielplan3!$H57="","",Spielplan3!$H57)</f>
      </c>
      <c r="F41" s="13" t="s">
        <v>9</v>
      </c>
      <c r="G41" s="13">
        <f>IF(Spielplan3!$J57="","",Spielplan3!$J57)</f>
      </c>
      <c r="H41" s="51">
        <f t="shared" si="2"/>
      </c>
      <c r="I41" s="51">
        <f t="shared" si="3"/>
      </c>
    </row>
    <row r="42" spans="1:9" ht="12.75">
      <c r="A42" s="63" t="str">
        <f>Spielplan2!$B58&amp;" "&amp;Spielplan2!$C58</f>
        <v>40 Gr.D</v>
      </c>
      <c r="B42" s="55" t="str">
        <f>Spielplan3!$E58</f>
        <v>F1</v>
      </c>
      <c r="C42" s="56" t="s">
        <v>8</v>
      </c>
      <c r="D42" s="57">
        <f>Spielplan3!$G58</f>
        <v>0</v>
      </c>
      <c r="E42" s="13">
        <f>IF(Spielplan3!$H58="","",Spielplan3!$H58)</f>
      </c>
      <c r="F42" s="13" t="s">
        <v>9</v>
      </c>
      <c r="G42" s="13">
        <f>IF(Spielplan3!$J58="","",Spielplan3!$J58)</f>
      </c>
      <c r="H42" s="51">
        <f t="shared" si="2"/>
      </c>
      <c r="I42" s="51">
        <f t="shared" si="3"/>
      </c>
    </row>
    <row r="43" spans="1:9" ht="12.75">
      <c r="A43" s="16" t="str">
        <f>Spielplan2!$B20&amp;" "&amp;Spielplan2!$C20</f>
        <v>38 Gr.C</v>
      </c>
      <c r="B43" s="55" t="str">
        <f>Spielplan3!$E20</f>
        <v>E5</v>
      </c>
      <c r="C43" s="56" t="s">
        <v>8</v>
      </c>
      <c r="D43" s="57" t="str">
        <f>Spielplan3!$G20</f>
        <v>E4</v>
      </c>
      <c r="E43" s="13">
        <f>IF(Spielplan3!$H20="","",Spielplan3!$H20)</f>
      </c>
      <c r="F43" s="13" t="s">
        <v>9</v>
      </c>
      <c r="G43" s="13">
        <f>IF(Spielplan3!$J20="","",Spielplan3!$J20)</f>
      </c>
      <c r="H43" s="51">
        <f t="shared" si="2"/>
      </c>
      <c r="I43" s="51">
        <f t="shared" si="3"/>
      </c>
    </row>
    <row r="44" spans="1:9" ht="12.75">
      <c r="A44" s="63" t="str">
        <f>Spielplan2!$B23&amp;" "&amp;Spielplan2!$C23</f>
        <v>42 Gr.D</v>
      </c>
      <c r="B44" s="55" t="str">
        <f>Spielplan3!$E23</f>
        <v>F5</v>
      </c>
      <c r="C44" s="56" t="s">
        <v>8</v>
      </c>
      <c r="D44" s="57" t="str">
        <f>Spielplan3!$G23</f>
        <v>F4</v>
      </c>
      <c r="E44" s="13">
        <f>IF(Spielplan3!$H23="","",Spielplan3!$H23)</f>
      </c>
      <c r="F44" s="13" t="s">
        <v>9</v>
      </c>
      <c r="G44" s="13">
        <f>IF(Spielplan3!$J23="","",Spielplan3!$J23)</f>
      </c>
      <c r="H44" s="51">
        <f t="shared" si="2"/>
      </c>
      <c r="I44" s="51">
        <f t="shared" si="3"/>
      </c>
    </row>
    <row r="45" spans="1:26" s="8" customFormat="1" ht="12.75">
      <c r="A45" s="16" t="str">
        <f>Spielplan2!$B19&amp;" "&amp;Spielplan2!$C19</f>
        <v>43 Gr.C</v>
      </c>
      <c r="B45" s="55" t="str">
        <f>Spielplan3!$E19</f>
        <v>E2</v>
      </c>
      <c r="C45" s="56" t="s">
        <v>8</v>
      </c>
      <c r="D45" s="57" t="str">
        <f>Spielplan3!$G19</f>
        <v>E6</v>
      </c>
      <c r="E45" s="13">
        <f>IF(Spielplan3!$H19="","",Spielplan3!$H19)</f>
      </c>
      <c r="F45" s="13" t="s">
        <v>9</v>
      </c>
      <c r="G45" s="13">
        <f>IF(Spielplan3!$J19="","",Spielplan3!$J19)</f>
      </c>
      <c r="H45" s="51">
        <f t="shared" si="2"/>
      </c>
      <c r="I45" s="51">
        <f t="shared" si="3"/>
      </c>
      <c r="K45" s="9"/>
      <c r="L45" s="9"/>
      <c r="M45" s="9"/>
      <c r="N45" s="9"/>
      <c r="O45" s="9"/>
      <c r="P45" s="9"/>
      <c r="Q45" s="9"/>
      <c r="R45" s="9"/>
      <c r="S45" s="9"/>
      <c r="T45" s="9"/>
      <c r="U45" s="9"/>
      <c r="V45" s="9"/>
      <c r="W45" s="9"/>
      <c r="X45" s="9"/>
      <c r="Y45" s="9"/>
      <c r="Z45" s="9"/>
    </row>
    <row r="46" spans="1:26" s="8" customFormat="1" ht="12.75">
      <c r="A46" s="63" t="str">
        <f>Spielplan2!$B22&amp;" "&amp;Spielplan2!$C22</f>
        <v>47 Gr.D</v>
      </c>
      <c r="B46" s="55" t="str">
        <f>Spielplan3!$E22</f>
        <v>F2</v>
      </c>
      <c r="C46" s="56" t="s">
        <v>8</v>
      </c>
      <c r="D46" s="57" t="str">
        <f>Spielplan3!$G22</f>
        <v>F6</v>
      </c>
      <c r="E46" s="13">
        <f>IF(Spielplan3!$H22="","",Spielplan3!$H22)</f>
      </c>
      <c r="F46" s="13" t="s">
        <v>9</v>
      </c>
      <c r="G46" s="13">
        <f>IF(Spielplan3!$J22="","",Spielplan3!$J22)</f>
      </c>
      <c r="H46" s="51">
        <f t="shared" si="2"/>
      </c>
      <c r="I46" s="51">
        <f t="shared" si="3"/>
      </c>
      <c r="K46" s="9"/>
      <c r="L46" s="9"/>
      <c r="M46" s="9"/>
      <c r="N46" s="9"/>
      <c r="O46" s="9"/>
      <c r="P46" s="9"/>
      <c r="Q46" s="9"/>
      <c r="R46" s="9"/>
      <c r="S46" s="9"/>
      <c r="T46" s="9"/>
      <c r="U46" s="9"/>
      <c r="V46" s="9"/>
      <c r="W46" s="9"/>
      <c r="X46" s="9"/>
      <c r="Y46" s="9"/>
      <c r="Z46" s="9"/>
    </row>
    <row r="47" spans="1:26" s="8" customFormat="1" ht="12.75">
      <c r="A47" s="16" t="str">
        <f>Spielplan2!$B59&amp;" "&amp;Spielplan2!$C59</f>
        <v>44 Gr.C</v>
      </c>
      <c r="B47" s="55" t="str">
        <f>Spielplan3!$E59</f>
        <v>E1</v>
      </c>
      <c r="C47" s="56" t="s">
        <v>8</v>
      </c>
      <c r="D47" s="57">
        <f>Spielplan3!$G59</f>
        <v>0</v>
      </c>
      <c r="E47" s="13">
        <f>IF(Spielplan3!$H59="","",Spielplan3!$H59)</f>
      </c>
      <c r="F47" s="13" t="s">
        <v>9</v>
      </c>
      <c r="G47" s="13">
        <f>IF(Spielplan3!$J59="","",Spielplan3!$J59)</f>
      </c>
      <c r="H47" s="51">
        <f t="shared" si="2"/>
      </c>
      <c r="I47" s="51">
        <f t="shared" si="3"/>
      </c>
      <c r="K47" s="9"/>
      <c r="L47" s="9"/>
      <c r="M47" s="9"/>
      <c r="N47" s="9"/>
      <c r="O47" s="9"/>
      <c r="P47" s="9"/>
      <c r="Q47" s="9"/>
      <c r="R47" s="9"/>
      <c r="S47" s="9"/>
      <c r="T47" s="9"/>
      <c r="U47" s="9"/>
      <c r="V47" s="9"/>
      <c r="W47" s="9"/>
      <c r="X47" s="9"/>
      <c r="Y47" s="9"/>
      <c r="Z47" s="9"/>
    </row>
    <row r="48" spans="1:26" s="8" customFormat="1" ht="12.75">
      <c r="A48" s="63" t="str">
        <f>Spielplan2!$B61&amp;" "&amp;Spielplan2!$C61</f>
        <v>46 Gr.D</v>
      </c>
      <c r="B48" s="55" t="str">
        <f>Spielplan3!$E61</f>
        <v>F1</v>
      </c>
      <c r="C48" s="56" t="s">
        <v>8</v>
      </c>
      <c r="D48" s="57">
        <f>Spielplan3!$G61</f>
        <v>0</v>
      </c>
      <c r="E48" s="13">
        <f>IF(Spielplan3!$H61="","",Spielplan3!$H61)</f>
      </c>
      <c r="F48" s="13" t="s">
        <v>9</v>
      </c>
      <c r="G48" s="13">
        <f>IF(Spielplan3!$J61="","",Spielplan3!$J61)</f>
      </c>
      <c r="H48" s="51">
        <f t="shared" si="2"/>
      </c>
      <c r="I48" s="51">
        <f t="shared" si="3"/>
      </c>
      <c r="K48" s="9"/>
      <c r="L48" s="9"/>
      <c r="M48" s="9"/>
      <c r="N48" s="9"/>
      <c r="O48" s="9"/>
      <c r="P48" s="9"/>
      <c r="Q48" s="9"/>
      <c r="R48" s="9"/>
      <c r="S48" s="9"/>
      <c r="T48" s="9"/>
      <c r="U48" s="9"/>
      <c r="V48" s="9"/>
      <c r="W48" s="9"/>
      <c r="X48" s="9"/>
      <c r="Y48" s="9"/>
      <c r="Z48" s="9"/>
    </row>
    <row r="49" spans="1:26" s="8" customFormat="1" ht="12.75">
      <c r="A49" s="16" t="str">
        <f>Spielplan2!$B60&amp;" "&amp;Spielplan2!$C60</f>
        <v>45 Gr.C</v>
      </c>
      <c r="B49" s="55">
        <f>Spielplan3!$E60</f>
        <v>0</v>
      </c>
      <c r="C49" s="56" t="s">
        <v>8</v>
      </c>
      <c r="D49" s="57" t="str">
        <f>Spielplan3!$G60</f>
        <v>E3</v>
      </c>
      <c r="E49" s="13">
        <f>IF(Spielplan3!$H60="","",Spielplan3!$H60)</f>
      </c>
      <c r="F49" s="13" t="s">
        <v>9</v>
      </c>
      <c r="G49" s="13">
        <f>IF(Spielplan3!$J60="","",Spielplan3!$J60)</f>
      </c>
      <c r="H49" s="51">
        <f t="shared" si="2"/>
      </c>
      <c r="I49" s="51">
        <f t="shared" si="3"/>
      </c>
      <c r="K49" s="9"/>
      <c r="L49" s="9"/>
      <c r="M49" s="9"/>
      <c r="N49" s="9"/>
      <c r="O49" s="9"/>
      <c r="P49" s="9"/>
      <c r="Q49" s="9"/>
      <c r="R49" s="9"/>
      <c r="S49" s="9"/>
      <c r="T49" s="9"/>
      <c r="U49" s="9"/>
      <c r="V49" s="9"/>
      <c r="W49" s="9"/>
      <c r="X49" s="9"/>
      <c r="Y49" s="9"/>
      <c r="Z49" s="9"/>
    </row>
    <row r="50" spans="1:26" s="8" customFormat="1" ht="12.75">
      <c r="A50" s="63" t="str">
        <f>Spielplan2!$B62&amp;" "&amp;Spielplan2!$C62</f>
        <v>48 Gr.D</v>
      </c>
      <c r="B50" s="55">
        <f>Spielplan3!$E62</f>
        <v>0</v>
      </c>
      <c r="C50" s="56" t="s">
        <v>8</v>
      </c>
      <c r="D50" s="57" t="str">
        <f>Spielplan3!$G62</f>
        <v>F3</v>
      </c>
      <c r="E50" s="13">
        <f>IF(Spielplan3!$H62="","",Spielplan3!$H62)</f>
      </c>
      <c r="F50" s="13" t="s">
        <v>9</v>
      </c>
      <c r="G50" s="13">
        <f>IF(Spielplan3!$J62="","",Spielplan3!$J62)</f>
      </c>
      <c r="H50" s="51">
        <f t="shared" si="2"/>
      </c>
      <c r="I50" s="51">
        <f t="shared" si="3"/>
      </c>
      <c r="K50" s="9"/>
      <c r="L50" s="9"/>
      <c r="M50" s="9"/>
      <c r="N50" s="9"/>
      <c r="O50" s="9"/>
      <c r="P50" s="9"/>
      <c r="Q50" s="9"/>
      <c r="R50" s="9"/>
      <c r="S50" s="9"/>
      <c r="T50" s="9"/>
      <c r="U50" s="9"/>
      <c r="V50" s="9"/>
      <c r="W50" s="9"/>
      <c r="X50" s="9"/>
      <c r="Y50" s="9"/>
      <c r="Z50" s="9"/>
    </row>
    <row r="51" spans="1:26" s="8" customFormat="1" ht="12.75">
      <c r="A51" s="16" t="str">
        <f>Spielplan2!$B63&amp;" "&amp;Spielplan2!$C63</f>
        <v>49 Gr.C</v>
      </c>
      <c r="B51" s="55">
        <f>Spielplan3!$E63</f>
        <v>0</v>
      </c>
      <c r="C51" s="56" t="s">
        <v>8</v>
      </c>
      <c r="D51" s="57" t="str">
        <f>Spielplan3!$G63</f>
        <v>E4</v>
      </c>
      <c r="E51" s="13">
        <f>IF(Spielplan3!$H63="","",Spielplan3!$H63)</f>
      </c>
      <c r="F51" s="13" t="s">
        <v>9</v>
      </c>
      <c r="G51" s="13">
        <f>IF(Spielplan3!$J63="","",Spielplan3!$J63)</f>
      </c>
      <c r="H51" s="51">
        <f t="shared" si="2"/>
      </c>
      <c r="I51" s="51">
        <f t="shared" si="3"/>
      </c>
      <c r="K51" s="9"/>
      <c r="L51" s="9"/>
      <c r="M51" s="9"/>
      <c r="N51" s="9"/>
      <c r="O51" s="9"/>
      <c r="P51" s="9"/>
      <c r="Q51" s="9"/>
      <c r="R51" s="9"/>
      <c r="S51" s="9"/>
      <c r="T51" s="9"/>
      <c r="U51" s="9"/>
      <c r="V51" s="9"/>
      <c r="W51" s="9"/>
      <c r="X51" s="9"/>
      <c r="Y51" s="9"/>
      <c r="Z51" s="9"/>
    </row>
    <row r="52" spans="1:26" s="8" customFormat="1" ht="12.75">
      <c r="A52" s="63" t="str">
        <f>Spielplan2!$B66&amp;" "&amp;Spielplan2!$C66</f>
        <v>53 Gr.D</v>
      </c>
      <c r="B52" s="55">
        <f>Spielplan3!$E66</f>
        <v>0</v>
      </c>
      <c r="C52" s="56" t="s">
        <v>8</v>
      </c>
      <c r="D52" s="57" t="str">
        <f>Spielplan3!$G66</f>
        <v>F4</v>
      </c>
      <c r="E52" s="13">
        <f>IF(Spielplan3!$H66="","",Spielplan3!$H66)</f>
      </c>
      <c r="F52" s="13" t="s">
        <v>9</v>
      </c>
      <c r="G52" s="13">
        <f>IF(Spielplan3!$J66="","",Spielplan3!$J66)</f>
      </c>
      <c r="H52" s="51">
        <f t="shared" si="2"/>
      </c>
      <c r="I52" s="51">
        <f t="shared" si="3"/>
      </c>
      <c r="K52" s="9"/>
      <c r="L52" s="9"/>
      <c r="M52" s="9"/>
      <c r="N52" s="9"/>
      <c r="O52" s="9"/>
      <c r="P52" s="9"/>
      <c r="Q52" s="9"/>
      <c r="R52" s="9"/>
      <c r="S52" s="9"/>
      <c r="T52" s="9"/>
      <c r="U52" s="9"/>
      <c r="V52" s="9"/>
      <c r="W52" s="9"/>
      <c r="X52" s="9"/>
      <c r="Y52" s="9"/>
      <c r="Z52" s="9"/>
    </row>
    <row r="53" spans="1:26" s="8" customFormat="1" ht="12.75">
      <c r="A53" s="16" t="str">
        <f>Spielplan2!$B30&amp;" "&amp;Spielplan2!$C30</f>
        <v>50 Gr.C</v>
      </c>
      <c r="B53" s="55" t="str">
        <f>Spielplan3!$E30</f>
        <v>E1</v>
      </c>
      <c r="C53" s="56" t="s">
        <v>8</v>
      </c>
      <c r="D53" s="57" t="str">
        <f>Spielplan3!$G30</f>
        <v>E5</v>
      </c>
      <c r="E53" s="13">
        <f>IF(Spielplan3!$H30="","",Spielplan3!$H30)</f>
      </c>
      <c r="F53" s="13" t="s">
        <v>9</v>
      </c>
      <c r="G53" s="13">
        <f>IF(Spielplan3!$J30="","",Spielplan3!$J30)</f>
      </c>
      <c r="H53" s="51">
        <f t="shared" si="2"/>
      </c>
      <c r="I53" s="51">
        <f t="shared" si="3"/>
      </c>
      <c r="K53" s="9"/>
      <c r="L53" s="9"/>
      <c r="M53" s="9"/>
      <c r="N53" s="9"/>
      <c r="O53" s="9"/>
      <c r="P53" s="9"/>
      <c r="Q53" s="9"/>
      <c r="R53" s="9"/>
      <c r="S53" s="9"/>
      <c r="T53" s="9"/>
      <c r="U53" s="9"/>
      <c r="V53" s="9"/>
      <c r="W53" s="9"/>
      <c r="X53" s="9"/>
      <c r="Y53" s="9"/>
      <c r="Z53" s="9"/>
    </row>
    <row r="54" spans="1:26" s="8" customFormat="1" ht="12.75">
      <c r="A54" s="63" t="str">
        <f>Spielplan2!$B33&amp;" "&amp;Spielplan2!$C33</f>
        <v>52 Gr.D</v>
      </c>
      <c r="B54" s="55" t="str">
        <f>Spielplan3!$E33</f>
        <v>F1</v>
      </c>
      <c r="C54" s="56" t="s">
        <v>8</v>
      </c>
      <c r="D54" s="57" t="str">
        <f>Spielplan3!$G33</f>
        <v>F5</v>
      </c>
      <c r="E54" s="13">
        <f>IF(Spielplan3!$H33="","",Spielplan3!$H33)</f>
      </c>
      <c r="F54" s="13" t="s">
        <v>9</v>
      </c>
      <c r="G54" s="13">
        <f>IF(Spielplan3!$J33="","",Spielplan3!$J33)</f>
      </c>
      <c r="H54" s="51">
        <f t="shared" si="2"/>
      </c>
      <c r="I54" s="51">
        <f t="shared" si="3"/>
      </c>
      <c r="K54" s="9"/>
      <c r="L54" s="9"/>
      <c r="M54" s="9"/>
      <c r="N54" s="9"/>
      <c r="O54" s="9"/>
      <c r="P54" s="9"/>
      <c r="Q54" s="9"/>
      <c r="R54" s="9"/>
      <c r="S54" s="9"/>
      <c r="T54" s="9"/>
      <c r="U54" s="9"/>
      <c r="V54" s="9"/>
      <c r="W54" s="9"/>
      <c r="X54" s="9"/>
      <c r="Y54" s="9"/>
      <c r="Z54" s="9"/>
    </row>
    <row r="55" spans="1:26" s="8" customFormat="1" ht="12.75">
      <c r="A55" s="16" t="str">
        <f>Spielplan2!$B65&amp;" "&amp;Spielplan2!$C65</f>
        <v>51 Gr.C</v>
      </c>
      <c r="B55" s="55">
        <f>Spielplan3!$E65</f>
        <v>0</v>
      </c>
      <c r="C55" s="56" t="s">
        <v>8</v>
      </c>
      <c r="D55" s="57" t="str">
        <f>Spielplan3!$G65</f>
        <v>E2</v>
      </c>
      <c r="E55" s="13">
        <f>IF(Spielplan3!$H65="","",Spielplan3!$H65)</f>
      </c>
      <c r="F55" s="13" t="s">
        <v>9</v>
      </c>
      <c r="G55" s="13">
        <f>IF(Spielplan3!$J65="","",Spielplan3!$J65)</f>
      </c>
      <c r="H55" s="51">
        <f t="shared" si="2"/>
      </c>
      <c r="I55" s="51">
        <f t="shared" si="3"/>
      </c>
      <c r="K55" s="9"/>
      <c r="L55" s="9"/>
      <c r="M55" s="9"/>
      <c r="N55" s="9"/>
      <c r="O55" s="9"/>
      <c r="P55" s="9"/>
      <c r="Q55" s="9"/>
      <c r="R55" s="9"/>
      <c r="S55" s="9"/>
      <c r="T55" s="9"/>
      <c r="U55" s="9"/>
      <c r="V55" s="9"/>
      <c r="W55" s="9"/>
      <c r="X55" s="9"/>
      <c r="Y55" s="9"/>
      <c r="Z55" s="9"/>
    </row>
    <row r="56" spans="1:26" s="8" customFormat="1" ht="12.75">
      <c r="A56" s="63" t="str">
        <f>Spielplan2!$B67&amp;" "&amp;Spielplan2!$C67</f>
        <v>54 Gr.D</v>
      </c>
      <c r="B56" s="55">
        <f>Spielplan3!$E67</f>
        <v>0</v>
      </c>
      <c r="C56" s="56" t="s">
        <v>8</v>
      </c>
      <c r="D56" s="57" t="str">
        <f>Spielplan3!$G67</f>
        <v>F2</v>
      </c>
      <c r="E56" s="13">
        <f>IF(Spielplan3!$H67="","",Spielplan3!$H67)</f>
      </c>
      <c r="F56" s="13" t="s">
        <v>9</v>
      </c>
      <c r="G56" s="13">
        <f>IF(Spielplan3!$J67="","",Spielplan3!$J67)</f>
      </c>
      <c r="H56" s="51">
        <f t="shared" si="2"/>
      </c>
      <c r="I56" s="51">
        <f t="shared" si="3"/>
      </c>
      <c r="K56" s="9"/>
      <c r="L56" s="9"/>
      <c r="M56" s="9"/>
      <c r="N56" s="9"/>
      <c r="O56" s="9"/>
      <c r="P56" s="9"/>
      <c r="Q56" s="9"/>
      <c r="R56" s="9"/>
      <c r="S56" s="9"/>
      <c r="T56" s="9"/>
      <c r="U56" s="9"/>
      <c r="V56" s="9"/>
      <c r="W56" s="9"/>
      <c r="X56" s="9"/>
      <c r="Y56" s="9"/>
      <c r="Z56" s="9"/>
    </row>
    <row r="57" spans="1:26" s="8" customFormat="1" ht="12.75">
      <c r="A57" s="16" t="str">
        <f>Spielplan2!$B38&amp;" "&amp;Spielplan2!$C38</f>
        <v>55 Gr.C</v>
      </c>
      <c r="B57" s="55" t="str">
        <f>Spielplan3!$E38</f>
        <v>E3</v>
      </c>
      <c r="C57" s="56" t="s">
        <v>8</v>
      </c>
      <c r="D57" s="57" t="str">
        <f>Spielplan3!$G38</f>
        <v>E6</v>
      </c>
      <c r="E57" s="13">
        <f>IF(Spielplan3!$H38="","",Spielplan3!$H38)</f>
      </c>
      <c r="F57" s="13" t="s">
        <v>9</v>
      </c>
      <c r="G57" s="13">
        <f>IF(Spielplan3!$J38="","",Spielplan3!$J38)</f>
      </c>
      <c r="H57" s="51">
        <f t="shared" si="2"/>
      </c>
      <c r="I57" s="51">
        <f t="shared" si="3"/>
      </c>
      <c r="K57" s="9"/>
      <c r="L57" s="9"/>
      <c r="M57" s="9"/>
      <c r="N57" s="9"/>
      <c r="O57" s="9"/>
      <c r="P57" s="9"/>
      <c r="Q57" s="9"/>
      <c r="R57" s="9"/>
      <c r="S57" s="9"/>
      <c r="T57" s="9"/>
      <c r="U57" s="9"/>
      <c r="V57" s="9"/>
      <c r="W57" s="9"/>
      <c r="X57" s="9"/>
      <c r="Y57" s="9"/>
      <c r="Z57" s="9"/>
    </row>
    <row r="58" spans="1:26" s="8" customFormat="1" ht="12.75">
      <c r="A58" s="63" t="str">
        <f>Spielplan2!$B41&amp;" "&amp;Spielplan2!$C41</f>
        <v>56 Gr.D</v>
      </c>
      <c r="B58" s="55" t="str">
        <f>Spielplan3!$E41</f>
        <v>F3</v>
      </c>
      <c r="C58" s="56" t="s">
        <v>8</v>
      </c>
      <c r="D58" s="57" t="str">
        <f>Spielplan3!$G41</f>
        <v>F6</v>
      </c>
      <c r="E58" s="13">
        <f>IF(Spielplan3!$H41="","",Spielplan3!$H41)</f>
      </c>
      <c r="F58" s="13" t="s">
        <v>9</v>
      </c>
      <c r="G58" s="13">
        <f>IF(Spielplan3!$J41="","",Spielplan3!$J41)</f>
      </c>
      <c r="H58" s="51">
        <f>IF(OR($E58="",$G58=""),"",IF(E58&gt;G58,3,IF(E58=G58,1,0)))</f>
      </c>
      <c r="I58" s="51">
        <f t="shared" si="3"/>
      </c>
      <c r="K58" s="9"/>
      <c r="L58" s="9"/>
      <c r="M58" s="9"/>
      <c r="N58" s="9"/>
      <c r="O58" s="9"/>
      <c r="P58" s="9"/>
      <c r="Q58" s="9"/>
      <c r="R58" s="9"/>
      <c r="S58" s="9"/>
      <c r="T58" s="9"/>
      <c r="U58" s="9"/>
      <c r="V58" s="9"/>
      <c r="W58" s="9"/>
      <c r="X58" s="9"/>
      <c r="Y58" s="9"/>
      <c r="Z58" s="9"/>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3.xml><?xml version="1.0" encoding="utf-8"?>
<worksheet xmlns="http://schemas.openxmlformats.org/spreadsheetml/2006/main" xmlns:r="http://schemas.openxmlformats.org/officeDocument/2006/relationships">
  <sheetPr codeName="Tabelle1">
    <pageSetUpPr fitToPage="1"/>
  </sheetPr>
  <dimension ref="A1:O70"/>
  <sheetViews>
    <sheetView zoomScale="75" zoomScaleNormal="75" zoomScalePageLayoutView="0" workbookViewId="0" topLeftCell="A1">
      <selection activeCell="A12" sqref="A12"/>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292" t="s">
        <v>165</v>
      </c>
      <c r="C1" s="293"/>
      <c r="D1" s="293"/>
      <c r="E1" s="293"/>
      <c r="F1" s="293"/>
      <c r="G1" s="293"/>
      <c r="H1" s="293"/>
      <c r="I1" s="25"/>
      <c r="J1" s="25"/>
      <c r="K1" s="25"/>
      <c r="L1" s="25"/>
      <c r="M1" s="25"/>
      <c r="N1" s="25"/>
      <c r="O1" s="25"/>
    </row>
    <row r="2" spans="1:9" ht="30" customHeight="1">
      <c r="A2" s="54" t="s">
        <v>26</v>
      </c>
      <c r="B2" s="26" t="s">
        <v>34</v>
      </c>
      <c r="C2" s="27" t="s">
        <v>18</v>
      </c>
      <c r="D2" s="26" t="s">
        <v>0</v>
      </c>
      <c r="E2" s="288" t="s">
        <v>1</v>
      </c>
      <c r="F2" s="288"/>
      <c r="G2" s="288"/>
      <c r="H2" s="26" t="s">
        <v>19</v>
      </c>
      <c r="I2" s="28"/>
    </row>
    <row r="3" spans="1:15" s="53" customFormat="1" ht="18" customHeight="1">
      <c r="A3" s="31">
        <f>IF(Rechnen!$R$3=0,"",1)</f>
      </c>
      <c r="B3" s="52" t="str">
        <f>Rechnen!K3</f>
        <v>A1</v>
      </c>
      <c r="C3" s="52">
        <f>IF(Rechnen!$R$3=0,"",Rechnen!L3)</f>
      </c>
      <c r="D3" s="52">
        <f>IF(Rechnen!$R$3=0,"",Rechnen!M3)</f>
      </c>
      <c r="E3" s="52">
        <f>IF(Rechnen!$R$3=0,"",Rechnen!N3)</f>
      </c>
      <c r="F3" s="32" t="s">
        <v>9</v>
      </c>
      <c r="G3" s="52">
        <f>IF(Rechnen!$R$3=0,"",Rechnen!P3)</f>
      </c>
      <c r="H3" s="33">
        <f aca="true" t="shared" si="0" ref="H3:H10">IF(AND(E3="",G3=""),"",(E3-G3))</f>
      </c>
      <c r="I3" s="34"/>
      <c r="J3" s="29"/>
      <c r="K3" s="29"/>
      <c r="L3" s="30"/>
      <c r="M3" s="29"/>
      <c r="N3" s="29"/>
      <c r="O3" s="29"/>
    </row>
    <row r="4" spans="1:15" s="53" customFormat="1" ht="18" customHeight="1">
      <c r="A4" s="31">
        <f>IF(Rechnen!$R$3=0,"",2)</f>
      </c>
      <c r="B4" s="52" t="str">
        <f>Rechnen!K4</f>
        <v>A2</v>
      </c>
      <c r="C4" s="52">
        <f>IF(Rechnen!$R$3=0,"",Rechnen!L4)</f>
      </c>
      <c r="D4" s="52">
        <f>IF(Rechnen!$R$3=0,"",Rechnen!M4)</f>
      </c>
      <c r="E4" s="52">
        <f>IF(Rechnen!$R$3=0,"",Rechnen!N4)</f>
      </c>
      <c r="F4" s="32" t="s">
        <v>9</v>
      </c>
      <c r="G4" s="52">
        <f>IF(Rechnen!$R$3=0,"",Rechnen!P4)</f>
      </c>
      <c r="H4" s="33">
        <f t="shared" si="0"/>
      </c>
      <c r="I4" s="34"/>
      <c r="J4" s="29"/>
      <c r="K4" s="29"/>
      <c r="L4" s="30"/>
      <c r="M4" s="29"/>
      <c r="N4" s="29"/>
      <c r="O4" s="29"/>
    </row>
    <row r="5" spans="1:15" s="53" customFormat="1" ht="18" customHeight="1">
      <c r="A5" s="31">
        <f>IF(Rechnen!$R$3=0,"",3)</f>
      </c>
      <c r="B5" s="52" t="str">
        <f>Rechnen!K5</f>
        <v>A3</v>
      </c>
      <c r="C5" s="52">
        <f>IF(Rechnen!$R$3=0,"",Rechnen!L5)</f>
      </c>
      <c r="D5" s="52">
        <f>IF(Rechnen!$R$3=0,"",Rechnen!M5)</f>
      </c>
      <c r="E5" s="52">
        <f>IF(Rechnen!$R$3=0,"",Rechnen!N5)</f>
      </c>
      <c r="F5" s="32" t="s">
        <v>9</v>
      </c>
      <c r="G5" s="52">
        <f>IF(Rechnen!$R$3=0,"",Rechnen!P5)</f>
      </c>
      <c r="H5" s="33">
        <f t="shared" si="0"/>
      </c>
      <c r="I5" s="34"/>
      <c r="J5" s="29"/>
      <c r="K5" s="29"/>
      <c r="L5" s="30"/>
      <c r="M5" s="29"/>
      <c r="N5" s="29"/>
      <c r="O5" s="29"/>
    </row>
    <row r="6" spans="1:15" s="53" customFormat="1" ht="18" customHeight="1">
      <c r="A6" s="31">
        <f>IF(Rechnen!$R$3=0,"",4)</f>
      </c>
      <c r="B6" s="52" t="str">
        <f>Rechnen!K6</f>
        <v>A4</v>
      </c>
      <c r="C6" s="52">
        <f>IF(Rechnen!$R$3=0,"",Rechnen!L6)</f>
      </c>
      <c r="D6" s="52">
        <f>IF(Rechnen!$R$3=0,"",Rechnen!M6)</f>
      </c>
      <c r="E6" s="52">
        <f>IF(Rechnen!$R$3=0,"",Rechnen!N6)</f>
      </c>
      <c r="F6" s="32" t="s">
        <v>9</v>
      </c>
      <c r="G6" s="52">
        <f>IF(Rechnen!$R$3=0,"",Rechnen!P6)</f>
      </c>
      <c r="H6" s="33">
        <f t="shared" si="0"/>
      </c>
      <c r="I6" s="34"/>
      <c r="J6" s="29"/>
      <c r="K6" s="29"/>
      <c r="L6" s="30"/>
      <c r="M6" s="29"/>
      <c r="N6" s="29"/>
      <c r="O6" s="29"/>
    </row>
    <row r="7" spans="1:15" s="53" customFormat="1" ht="18" customHeight="1">
      <c r="A7" s="31">
        <f>IF(Rechnen!$R$3=0,"",5)</f>
      </c>
      <c r="B7" s="52" t="str">
        <f>Rechnen!K7</f>
        <v>A5</v>
      </c>
      <c r="C7" s="52">
        <f>IF(Rechnen!$R$3=0,"",Rechnen!L7)</f>
      </c>
      <c r="D7" s="52">
        <f>IF(Rechnen!$R$3=0,"",Rechnen!M7)</f>
      </c>
      <c r="E7" s="52">
        <f>IF(Rechnen!$R$3=0,"",Rechnen!N7)</f>
      </c>
      <c r="F7" s="32" t="s">
        <v>9</v>
      </c>
      <c r="G7" s="52">
        <f>IF(Rechnen!$R$3=0,"",Rechnen!P7)</f>
      </c>
      <c r="H7" s="33">
        <f t="shared" si="0"/>
      </c>
      <c r="I7" s="39"/>
      <c r="J7" s="37"/>
      <c r="K7" s="39"/>
      <c r="L7" s="36"/>
      <c r="M7" s="37"/>
      <c r="N7" s="38"/>
      <c r="O7" s="38"/>
    </row>
    <row r="8" spans="1:15" s="53" customFormat="1" ht="18" customHeight="1">
      <c r="A8" s="31">
        <f>IF(Rechnen!$R$3=0,"",6)</f>
      </c>
      <c r="B8" s="52" t="str">
        <f>Rechnen!K8</f>
        <v>A6</v>
      </c>
      <c r="C8" s="52">
        <f>IF(Rechnen!$R$3=0,"",Rechnen!L8)</f>
      </c>
      <c r="D8" s="52">
        <f>IF(Rechnen!$R$3=0,"",Rechnen!M8)</f>
      </c>
      <c r="E8" s="52">
        <f>IF(Rechnen!$R$3=0,"",Rechnen!N8)</f>
      </c>
      <c r="F8" s="32" t="s">
        <v>9</v>
      </c>
      <c r="G8" s="52">
        <f>IF(Rechnen!$R$3=0,"",Rechnen!P8)</f>
      </c>
      <c r="H8" s="33">
        <f t="shared" si="0"/>
      </c>
      <c r="I8" s="40"/>
      <c r="J8" s="41"/>
      <c r="K8" s="41"/>
      <c r="L8" s="41"/>
      <c r="M8" s="41"/>
      <c r="N8" s="41"/>
      <c r="O8" s="41"/>
    </row>
    <row r="9" spans="1:15" s="53" customFormat="1" ht="18" customHeight="1" hidden="1">
      <c r="A9" s="31">
        <f>IF(Rechnen!$R$3=0,"",7)</f>
      </c>
      <c r="B9" s="52">
        <f>Rechnen!K9</f>
        <v>0</v>
      </c>
      <c r="C9" s="52">
        <f>IF(Rechnen!$R$3=0,"",Rechnen!L9)</f>
      </c>
      <c r="D9" s="52">
        <f>IF(Rechnen!$R$3=0,"",Rechnen!M9)</f>
      </c>
      <c r="E9" s="52">
        <f>IF(Rechnen!$R$3=0,"",Rechnen!N9)</f>
      </c>
      <c r="F9" s="32" t="s">
        <v>9</v>
      </c>
      <c r="G9" s="52">
        <f>IF(Rechnen!$R$3=0,"",Rechnen!P9)</f>
      </c>
      <c r="H9" s="33">
        <f t="shared" si="0"/>
      </c>
      <c r="I9" s="35"/>
      <c r="J9" s="29"/>
      <c r="K9" s="29"/>
      <c r="L9" s="30"/>
      <c r="M9" s="29"/>
      <c r="N9" s="29"/>
      <c r="O9" s="29"/>
    </row>
    <row r="10" spans="1:15" s="53" customFormat="1" ht="18" customHeight="1" hidden="1">
      <c r="A10" s="31">
        <f>IF(Rechnen!$R$3=0,"",8)</f>
      </c>
      <c r="B10" s="52">
        <f>Rechnen!K10</f>
        <v>0</v>
      </c>
      <c r="C10" s="52">
        <f>IF(Rechnen!$R$3=0,"",Rechnen!L10)</f>
      </c>
      <c r="D10" s="52">
        <f>IF(Rechnen!$R$3=0,"",Rechnen!M10)</f>
      </c>
      <c r="E10" s="52">
        <f>IF(Rechnen!$R$3=0,"",Rechnen!N10)</f>
      </c>
      <c r="F10" s="32" t="s">
        <v>9</v>
      </c>
      <c r="G10" s="52">
        <f>IF(Rechnen!$R$3=0,"",Rechnen!P10)</f>
      </c>
      <c r="H10" s="33">
        <f t="shared" si="0"/>
      </c>
      <c r="I10" s="30"/>
      <c r="J10" s="29"/>
      <c r="K10" s="29"/>
      <c r="L10" s="30"/>
      <c r="M10" s="29"/>
      <c r="N10" s="29"/>
      <c r="O10" s="29"/>
    </row>
    <row r="11" spans="1:15" s="53" customFormat="1" ht="18" customHeight="1" hidden="1">
      <c r="A11" s="29"/>
      <c r="B11" s="29"/>
      <c r="C11" s="29"/>
      <c r="D11" s="29"/>
      <c r="E11" s="29"/>
      <c r="F11" s="29"/>
      <c r="G11" s="29"/>
      <c r="H11" s="29"/>
      <c r="I11" s="30"/>
      <c r="J11" s="29"/>
      <c r="K11" s="29"/>
      <c r="L11" s="30"/>
      <c r="M11" s="29"/>
      <c r="N11" s="29"/>
      <c r="O11" s="29"/>
    </row>
    <row r="12" spans="1:15" ht="18.75" customHeight="1">
      <c r="A12" s="54"/>
      <c r="B12" s="292"/>
      <c r="C12" s="293"/>
      <c r="D12" s="293"/>
      <c r="E12" s="293"/>
      <c r="F12" s="293"/>
      <c r="G12" s="293"/>
      <c r="H12" s="293"/>
      <c r="I12" s="25"/>
      <c r="J12" s="25"/>
      <c r="K12" s="25"/>
      <c r="L12" s="25"/>
      <c r="M12" s="25"/>
      <c r="N12" s="25"/>
      <c r="O12" s="25"/>
    </row>
    <row r="13" spans="1:8" ht="18" customHeight="1">
      <c r="A13" s="286" t="s">
        <v>26</v>
      </c>
      <c r="B13" s="288" t="s">
        <v>35</v>
      </c>
      <c r="C13" s="290" t="s">
        <v>18</v>
      </c>
      <c r="D13" s="288" t="s">
        <v>0</v>
      </c>
      <c r="E13" s="288" t="s">
        <v>1</v>
      </c>
      <c r="F13" s="288"/>
      <c r="G13" s="288"/>
      <c r="H13" s="288" t="s">
        <v>19</v>
      </c>
    </row>
    <row r="14" spans="1:8" ht="15" customHeight="1">
      <c r="A14" s="287"/>
      <c r="B14" s="289"/>
      <c r="C14" s="291"/>
      <c r="D14" s="289"/>
      <c r="E14" s="289"/>
      <c r="F14" s="289"/>
      <c r="G14" s="289"/>
      <c r="H14" s="289"/>
    </row>
    <row r="15" spans="1:15" s="53" customFormat="1" ht="18" customHeight="1">
      <c r="A15" s="31">
        <f>IF(Rechnen!$R$17=0,"",1)</f>
      </c>
      <c r="B15" s="52" t="str">
        <f>Rechnen!K17</f>
        <v>B1</v>
      </c>
      <c r="C15" s="52">
        <f>IF(Rechnen!$R$17=0,"",Rechnen!L17)</f>
      </c>
      <c r="D15" s="52">
        <f>IF(Rechnen!$R$17=0,"",Rechnen!M17)</f>
      </c>
      <c r="E15" s="52">
        <f>IF(Rechnen!$R$17=0,"",Rechnen!N17)</f>
      </c>
      <c r="F15" s="32" t="s">
        <v>9</v>
      </c>
      <c r="G15" s="52">
        <f>IF(Rechnen!$R$17=0,"",Rechnen!P17)</f>
      </c>
      <c r="H15" s="33">
        <f aca="true" t="shared" si="1" ref="H15:H22">IF(AND(E15="",G15=""),"",(E15-G15))</f>
      </c>
      <c r="I15" s="34"/>
      <c r="J15" s="29"/>
      <c r="K15" s="29"/>
      <c r="L15" s="30"/>
      <c r="M15" s="29"/>
      <c r="N15" s="29"/>
      <c r="O15" s="29"/>
    </row>
    <row r="16" spans="1:15" s="53" customFormat="1" ht="18" customHeight="1">
      <c r="A16" s="31">
        <f>IF(Rechnen!$R$17=0,"",2)</f>
      </c>
      <c r="B16" s="52" t="str">
        <f>Rechnen!K18</f>
        <v>B2</v>
      </c>
      <c r="C16" s="52">
        <f>IF(Rechnen!$R$17=0,"",Rechnen!L18)</f>
      </c>
      <c r="D16" s="52">
        <f>IF(Rechnen!$R$17=0,"",Rechnen!M18)</f>
      </c>
      <c r="E16" s="52">
        <f>IF(Rechnen!$R$17=0,"",Rechnen!N18)</f>
      </c>
      <c r="F16" s="32" t="s">
        <v>9</v>
      </c>
      <c r="G16" s="52">
        <f>IF(Rechnen!$R$17=0,"",Rechnen!P18)</f>
      </c>
      <c r="H16" s="33">
        <f t="shared" si="1"/>
      </c>
      <c r="I16" s="34"/>
      <c r="J16" s="29"/>
      <c r="K16" s="29"/>
      <c r="L16" s="30"/>
      <c r="M16" s="29"/>
      <c r="N16" s="29"/>
      <c r="O16" s="29"/>
    </row>
    <row r="17" spans="1:15" s="53" customFormat="1" ht="18" customHeight="1">
      <c r="A17" s="31">
        <f>IF(Rechnen!$R$17=0,"",3)</f>
      </c>
      <c r="B17" s="52" t="str">
        <f>Rechnen!K19</f>
        <v>B3</v>
      </c>
      <c r="C17" s="52">
        <f>IF(Rechnen!$R$17=0,"",Rechnen!L19)</f>
      </c>
      <c r="D17" s="52">
        <f>IF(Rechnen!$R$17=0,"",Rechnen!M19)</f>
      </c>
      <c r="E17" s="52">
        <f>IF(Rechnen!$R$17=0,"",Rechnen!N19)</f>
      </c>
      <c r="F17" s="32" t="s">
        <v>9</v>
      </c>
      <c r="G17" s="52">
        <f>IF(Rechnen!$R$17=0,"",Rechnen!P19)</f>
      </c>
      <c r="H17" s="33">
        <f t="shared" si="1"/>
      </c>
      <c r="I17" s="34"/>
      <c r="J17" s="29"/>
      <c r="K17" s="29"/>
      <c r="L17" s="30"/>
      <c r="M17" s="29"/>
      <c r="N17" s="29"/>
      <c r="O17" s="29"/>
    </row>
    <row r="18" spans="1:15" s="53" customFormat="1" ht="18" customHeight="1">
      <c r="A18" s="31">
        <f>IF(Rechnen!$R$17=0,"",4)</f>
      </c>
      <c r="B18" s="52" t="str">
        <f>Rechnen!K20</f>
        <v>B4</v>
      </c>
      <c r="C18" s="52">
        <f>IF(Rechnen!$R$17=0,"",Rechnen!L20)</f>
      </c>
      <c r="D18" s="52">
        <f>IF(Rechnen!$R$17=0,"",Rechnen!M20)</f>
      </c>
      <c r="E18" s="52">
        <f>IF(Rechnen!$R$17=0,"",Rechnen!N20)</f>
      </c>
      <c r="F18" s="32" t="s">
        <v>9</v>
      </c>
      <c r="G18" s="52">
        <f>IF(Rechnen!$R$17=0,"",Rechnen!P20)</f>
      </c>
      <c r="H18" s="33">
        <f t="shared" si="1"/>
      </c>
      <c r="I18" s="34"/>
      <c r="J18" s="29"/>
      <c r="K18" s="29"/>
      <c r="L18" s="30"/>
      <c r="M18" s="29"/>
      <c r="N18" s="29"/>
      <c r="O18" s="29"/>
    </row>
    <row r="19" spans="1:15" s="53" customFormat="1" ht="18" customHeight="1">
      <c r="A19" s="31">
        <f>IF(Rechnen!$R$17=0,"",5)</f>
      </c>
      <c r="B19" s="52" t="str">
        <f>Rechnen!K21</f>
        <v>B5</v>
      </c>
      <c r="C19" s="52">
        <f>IF(Rechnen!$R$17=0,"",Rechnen!L21)</f>
      </c>
      <c r="D19" s="52">
        <f>IF(Rechnen!$R$17=0,"",Rechnen!M21)</f>
      </c>
      <c r="E19" s="52">
        <f>IF(Rechnen!$R$17=0,"",Rechnen!N21)</f>
      </c>
      <c r="F19" s="32" t="s">
        <v>9</v>
      </c>
      <c r="G19" s="52">
        <f>IF(Rechnen!$R$17=0,"",Rechnen!P21)</f>
      </c>
      <c r="H19" s="33">
        <f t="shared" si="1"/>
      </c>
      <c r="I19" s="39"/>
      <c r="J19" s="37"/>
      <c r="K19" s="39"/>
      <c r="L19" s="36"/>
      <c r="M19" s="37"/>
      <c r="N19" s="38"/>
      <c r="O19" s="38"/>
    </row>
    <row r="20" spans="1:15" s="53" customFormat="1" ht="18" customHeight="1">
      <c r="A20" s="31">
        <f>IF(Rechnen!$R$17=0,"",6)</f>
      </c>
      <c r="B20" s="52" t="str">
        <f>Rechnen!K22</f>
        <v>B6</v>
      </c>
      <c r="C20" s="52">
        <f>IF(Rechnen!$R$17=0,"",Rechnen!L22)</f>
      </c>
      <c r="D20" s="52">
        <f>IF(Rechnen!$R$17=0,"",Rechnen!M22)</f>
      </c>
      <c r="E20" s="52">
        <f>IF(Rechnen!$R$17=0,"",Rechnen!N22)</f>
      </c>
      <c r="F20" s="32" t="s">
        <v>9</v>
      </c>
      <c r="G20" s="52">
        <f>IF(Rechnen!$R$17=0,"",Rechnen!P22)</f>
      </c>
      <c r="H20" s="33">
        <f t="shared" si="1"/>
      </c>
      <c r="I20" s="40"/>
      <c r="J20" s="41"/>
      <c r="K20" s="41"/>
      <c r="L20" s="41"/>
      <c r="M20" s="41"/>
      <c r="N20" s="41"/>
      <c r="O20" s="41"/>
    </row>
    <row r="21" spans="1:15" s="53" customFormat="1" ht="18" customHeight="1" hidden="1">
      <c r="A21" s="31">
        <f>IF(Rechnen!$R$17=0,"",7)</f>
      </c>
      <c r="B21" s="52">
        <f>Rechnen!K23</f>
        <v>0</v>
      </c>
      <c r="C21" s="52">
        <f>IF(Rechnen!$R$17=0,"",Rechnen!L23)</f>
      </c>
      <c r="D21" s="52">
        <f>IF(Rechnen!$R$17=0,"",Rechnen!M23)</f>
      </c>
      <c r="E21" s="52">
        <f>IF(Rechnen!$R$17=0,"",Rechnen!N23)</f>
      </c>
      <c r="F21" s="32" t="s">
        <v>9</v>
      </c>
      <c r="G21" s="52">
        <f>IF(Rechnen!$R$17=0,"",Rechnen!P23)</f>
      </c>
      <c r="H21" s="33">
        <f t="shared" si="1"/>
      </c>
      <c r="I21" s="35"/>
      <c r="J21" s="29"/>
      <c r="K21" s="29"/>
      <c r="L21" s="30"/>
      <c r="M21" s="29"/>
      <c r="N21" s="29"/>
      <c r="O21" s="29"/>
    </row>
    <row r="22" spans="1:15" s="53" customFormat="1" ht="18" customHeight="1" hidden="1">
      <c r="A22" s="31">
        <f>IF(Rechnen!$R$17=0,"",8)</f>
      </c>
      <c r="B22" s="52">
        <f>Rechnen!K24</f>
        <v>0</v>
      </c>
      <c r="C22" s="52">
        <f>IF(Rechnen!$R$17=0,"",Rechnen!L24)</f>
      </c>
      <c r="D22" s="52">
        <f>IF(Rechnen!$R$17=0,"",Rechnen!M24)</f>
      </c>
      <c r="E22" s="52">
        <f>IF(Rechnen!$R$17=0,"",Rechnen!N24)</f>
      </c>
      <c r="F22" s="32" t="s">
        <v>9</v>
      </c>
      <c r="G22" s="52">
        <f>IF(Rechnen!$R$17=0,"",Rechnen!P24)</f>
      </c>
      <c r="H22" s="33">
        <f t="shared" si="1"/>
      </c>
      <c r="I22" s="30"/>
      <c r="J22" s="29"/>
      <c r="K22" s="29"/>
      <c r="L22" s="30"/>
      <c r="M22" s="29"/>
      <c r="N22" s="29"/>
      <c r="O22" s="29"/>
    </row>
    <row r="23" spans="1:15" ht="18.75" customHeight="1">
      <c r="A23" s="54"/>
      <c r="B23" s="292"/>
      <c r="C23" s="293"/>
      <c r="D23" s="293"/>
      <c r="E23" s="293"/>
      <c r="F23" s="293"/>
      <c r="G23" s="293"/>
      <c r="H23" s="293"/>
      <c r="I23" s="25"/>
      <c r="J23" s="25"/>
      <c r="K23" s="25"/>
      <c r="L23" s="25"/>
      <c r="M23" s="25"/>
      <c r="N23" s="25"/>
      <c r="O23" s="25"/>
    </row>
    <row r="24" spans="1:8" ht="15">
      <c r="A24" s="286" t="s">
        <v>26</v>
      </c>
      <c r="B24" s="288" t="s">
        <v>50</v>
      </c>
      <c r="C24" s="290" t="s">
        <v>18</v>
      </c>
      <c r="D24" s="288" t="s">
        <v>0</v>
      </c>
      <c r="E24" s="288" t="s">
        <v>1</v>
      </c>
      <c r="F24" s="288"/>
      <c r="G24" s="288"/>
      <c r="H24" s="288" t="s">
        <v>19</v>
      </c>
    </row>
    <row r="25" spans="1:8" ht="15">
      <c r="A25" s="287"/>
      <c r="B25" s="289"/>
      <c r="C25" s="291"/>
      <c r="D25" s="289"/>
      <c r="E25" s="289"/>
      <c r="F25" s="289"/>
      <c r="G25" s="289"/>
      <c r="H25" s="289"/>
    </row>
    <row r="26" spans="1:8" ht="15">
      <c r="A26" s="31">
        <f>IF(Rechnen2!$R$3=0,"",1)</f>
      </c>
      <c r="B26" s="52" t="str">
        <f>Rechnen2!K3</f>
        <v>C1</v>
      </c>
      <c r="C26" s="52">
        <f>IF(Rechnen2!$R$3=0,"",Rechnen2!L3)</f>
      </c>
      <c r="D26" s="52">
        <f>IF(Rechnen2!$R$3=0,"",Rechnen2!M3)</f>
      </c>
      <c r="E26" s="52">
        <f>IF(Rechnen2!$R$3=0,"",Rechnen2!N3)</f>
      </c>
      <c r="F26" s="32" t="s">
        <v>9</v>
      </c>
      <c r="G26" s="52">
        <f>IF(Rechnen2!$R$3=0,"",Rechnen2!P3)</f>
      </c>
      <c r="H26" s="33">
        <f aca="true" t="shared" si="2" ref="H26:H33">IF(AND(E26="",G26=""),"",(E26-G26))</f>
      </c>
    </row>
    <row r="27" spans="1:8" ht="15">
      <c r="A27" s="31">
        <f>IF(Rechnen2!$R$3=0,"",2)</f>
      </c>
      <c r="B27" s="52" t="str">
        <f>Rechnen2!K4</f>
        <v>C2</v>
      </c>
      <c r="C27" s="52">
        <f>IF(Rechnen2!$R$3=0,"",Rechnen2!L4)</f>
      </c>
      <c r="D27" s="52">
        <f>IF(Rechnen2!$R$3=0,"",Rechnen2!M4)</f>
      </c>
      <c r="E27" s="52">
        <f>IF(Rechnen2!$R$3=0,"",Rechnen2!N4)</f>
      </c>
      <c r="F27" s="32" t="s">
        <v>9</v>
      </c>
      <c r="G27" s="52">
        <f>IF(Rechnen2!$R$3=0,"",Rechnen2!P4)</f>
      </c>
      <c r="H27" s="33">
        <f t="shared" si="2"/>
      </c>
    </row>
    <row r="28" spans="1:8" ht="15">
      <c r="A28" s="31">
        <f>IF(Rechnen2!$R$3=0,"",3)</f>
      </c>
      <c r="B28" s="52" t="str">
        <f>Rechnen2!K5</f>
        <v>C3</v>
      </c>
      <c r="C28" s="52">
        <f>IF(Rechnen2!$R$3=0,"",Rechnen2!L5)</f>
      </c>
      <c r="D28" s="52">
        <f>IF(Rechnen2!$R$3=0,"",Rechnen2!M5)</f>
      </c>
      <c r="E28" s="52">
        <f>IF(Rechnen2!$R$3=0,"",Rechnen2!N5)</f>
      </c>
      <c r="F28" s="32" t="s">
        <v>9</v>
      </c>
      <c r="G28" s="52">
        <f>IF(Rechnen2!$R$3=0,"",Rechnen2!P5)</f>
      </c>
      <c r="H28" s="33">
        <f t="shared" si="2"/>
      </c>
    </row>
    <row r="29" spans="1:8" ht="15">
      <c r="A29" s="31">
        <f>IF(Rechnen2!$R$3=0,"",4)</f>
      </c>
      <c r="B29" s="52" t="str">
        <f>Rechnen2!K6</f>
        <v>C4</v>
      </c>
      <c r="C29" s="52">
        <f>IF(Rechnen2!$R$3=0,"",Rechnen2!L6)</f>
      </c>
      <c r="D29" s="52">
        <f>IF(Rechnen2!$R$3=0,"",Rechnen2!M6)</f>
      </c>
      <c r="E29" s="52">
        <f>IF(Rechnen2!$R$3=0,"",Rechnen2!N6)</f>
      </c>
      <c r="F29" s="32" t="s">
        <v>9</v>
      </c>
      <c r="G29" s="52">
        <f>IF(Rechnen2!$R$3=0,"",Rechnen2!P6)</f>
      </c>
      <c r="H29" s="33">
        <f t="shared" si="2"/>
      </c>
    </row>
    <row r="30" spans="1:8" ht="15">
      <c r="A30" s="31">
        <f>IF(Rechnen2!$R$3=0,"",5)</f>
      </c>
      <c r="B30" s="52" t="str">
        <f>Rechnen2!K7</f>
        <v>C5</v>
      </c>
      <c r="C30" s="52">
        <f>IF(Rechnen2!$R$3=0,"",Rechnen2!L7)</f>
      </c>
      <c r="D30" s="52">
        <f>IF(Rechnen2!$R$3=0,"",Rechnen2!M7)</f>
      </c>
      <c r="E30" s="52">
        <f>IF(Rechnen2!$R$3=0,"",Rechnen2!N7)</f>
      </c>
      <c r="F30" s="32" t="s">
        <v>9</v>
      </c>
      <c r="G30" s="52">
        <f>IF(Rechnen2!$R$3=0,"",Rechnen2!P7)</f>
      </c>
      <c r="H30" s="33">
        <f t="shared" si="2"/>
      </c>
    </row>
    <row r="31" spans="1:8" ht="15">
      <c r="A31" s="31">
        <f>IF(Rechnen2!$R$3=0,"",6)</f>
      </c>
      <c r="B31" s="52" t="str">
        <f>Rechnen2!K8</f>
        <v>C6</v>
      </c>
      <c r="C31" s="52">
        <f>IF(Rechnen2!$R$3=0,"",Rechnen2!L8)</f>
      </c>
      <c r="D31" s="52">
        <f>IF(Rechnen2!$R$3=0,"",Rechnen2!M8)</f>
      </c>
      <c r="E31" s="52">
        <f>IF(Rechnen2!$R$3=0,"",Rechnen2!N8)</f>
      </c>
      <c r="F31" s="32" t="s">
        <v>9</v>
      </c>
      <c r="G31" s="52">
        <f>IF(Rechnen2!$R$3=0,"",Rechnen2!P8)</f>
      </c>
      <c r="H31" s="33">
        <f t="shared" si="2"/>
      </c>
    </row>
    <row r="32" spans="1:8" ht="15" hidden="1">
      <c r="A32" s="31">
        <f>IF(Rechnen2!$R$3=0,"",7)</f>
      </c>
      <c r="B32" s="52">
        <f>Rechnen2!K9</f>
        <v>0</v>
      </c>
      <c r="C32" s="52">
        <f>IF(Rechnen2!$R$3=0,"",Rechnen2!L9)</f>
      </c>
      <c r="D32" s="52">
        <f>IF(Rechnen2!$R$3=0,"",Rechnen2!M9)</f>
      </c>
      <c r="E32" s="52">
        <f>IF(Rechnen2!$R$3=0,"",Rechnen2!N9)</f>
      </c>
      <c r="F32" s="32" t="s">
        <v>9</v>
      </c>
      <c r="G32" s="52">
        <f>IF(Rechnen2!$R$3=0,"",Rechnen2!P9)</f>
      </c>
      <c r="H32" s="33">
        <f t="shared" si="2"/>
      </c>
    </row>
    <row r="33" spans="1:8" ht="15" hidden="1">
      <c r="A33" s="31">
        <f>IF(Rechnen2!$R$3=0,"",8)</f>
      </c>
      <c r="B33" s="52">
        <f>Rechnen2!K10</f>
        <v>0</v>
      </c>
      <c r="C33" s="52">
        <f>IF(Rechnen2!$R$3=0,"",Rechnen2!L10)</f>
      </c>
      <c r="D33" s="52">
        <f>IF(Rechnen2!$R$3=0,"",Rechnen2!M10)</f>
      </c>
      <c r="E33" s="52">
        <f>IF(Rechnen2!$R$3=0,"",Rechnen2!N10)</f>
      </c>
      <c r="F33" s="32" t="s">
        <v>9</v>
      </c>
      <c r="G33" s="52">
        <f>IF(Rechnen2!$R$3=0,"",Rechnen2!P10)</f>
      </c>
      <c r="H33" s="33">
        <f t="shared" si="2"/>
      </c>
    </row>
    <row r="34" spans="1:15" ht="18.75" customHeight="1">
      <c r="A34" s="54"/>
      <c r="B34" s="292"/>
      <c r="C34" s="293"/>
      <c r="D34" s="293"/>
      <c r="E34" s="293"/>
      <c r="F34" s="293"/>
      <c r="G34" s="293"/>
      <c r="H34" s="293"/>
      <c r="I34" s="25"/>
      <c r="J34" s="25"/>
      <c r="K34" s="25"/>
      <c r="L34" s="25"/>
      <c r="M34" s="25"/>
      <c r="N34" s="25"/>
      <c r="O34" s="25"/>
    </row>
    <row r="35" spans="1:8" ht="15">
      <c r="A35" s="286" t="s">
        <v>26</v>
      </c>
      <c r="B35" s="288" t="s">
        <v>53</v>
      </c>
      <c r="C35" s="290" t="s">
        <v>18</v>
      </c>
      <c r="D35" s="288" t="s">
        <v>0</v>
      </c>
      <c r="E35" s="288" t="s">
        <v>1</v>
      </c>
      <c r="F35" s="288"/>
      <c r="G35" s="288"/>
      <c r="H35" s="288" t="s">
        <v>19</v>
      </c>
    </row>
    <row r="36" spans="1:8" ht="15">
      <c r="A36" s="287"/>
      <c r="B36" s="289"/>
      <c r="C36" s="291"/>
      <c r="D36" s="289"/>
      <c r="E36" s="289"/>
      <c r="F36" s="289"/>
      <c r="G36" s="289"/>
      <c r="H36" s="289"/>
    </row>
    <row r="37" spans="1:8" ht="15">
      <c r="A37" s="31">
        <f>IF(Rechnen2!$R$17=0,"",1)</f>
      </c>
      <c r="B37" s="52" t="str">
        <f>Rechnen2!K17</f>
        <v>D1</v>
      </c>
      <c r="C37" s="52">
        <f>IF(Rechnen2!$R$17=0,"",Rechnen2!L17)</f>
      </c>
      <c r="D37" s="52">
        <f>IF(Rechnen2!$R$17=0,"",Rechnen2!M17)</f>
      </c>
      <c r="E37" s="52">
        <f>IF(Rechnen2!$R$17=0,"",Rechnen2!N17)</f>
      </c>
      <c r="F37" s="32" t="s">
        <v>9</v>
      </c>
      <c r="G37" s="52">
        <f>IF(Rechnen2!$R$17=0,"",Rechnen2!P17)</f>
      </c>
      <c r="H37" s="33">
        <f aca="true" t="shared" si="3" ref="H37:H42">IF(AND(E37="",G37=""),"",(E37-G37))</f>
      </c>
    </row>
    <row r="38" spans="1:8" ht="15">
      <c r="A38" s="31">
        <f>IF(Rechnen2!$R$17=0,"",2)</f>
      </c>
      <c r="B38" s="52" t="str">
        <f>Rechnen2!K18</f>
        <v>D2</v>
      </c>
      <c r="C38" s="52">
        <f>IF(Rechnen2!$R$17=0,"",Rechnen2!L18)</f>
      </c>
      <c r="D38" s="52">
        <f>IF(Rechnen2!$R$17=0,"",Rechnen2!M18)</f>
      </c>
      <c r="E38" s="52">
        <f>IF(Rechnen2!$R$17=0,"",Rechnen2!N18)</f>
      </c>
      <c r="F38" s="32" t="s">
        <v>9</v>
      </c>
      <c r="G38" s="52">
        <f>IF(Rechnen2!$R$17=0,"",Rechnen2!P18)</f>
      </c>
      <c r="H38" s="33">
        <f t="shared" si="3"/>
      </c>
    </row>
    <row r="39" spans="1:8" ht="15">
      <c r="A39" s="31">
        <f>IF(Rechnen2!$R$17=0,"",3)</f>
      </c>
      <c r="B39" s="52" t="str">
        <f>Rechnen2!K19</f>
        <v>D3</v>
      </c>
      <c r="C39" s="52">
        <f>IF(Rechnen2!$R$17=0,"",Rechnen2!L19)</f>
      </c>
      <c r="D39" s="52">
        <f>IF(Rechnen2!$R$17=0,"",Rechnen2!M19)</f>
      </c>
      <c r="E39" s="52">
        <f>IF(Rechnen2!$R$17=0,"",Rechnen2!N19)</f>
      </c>
      <c r="F39" s="32" t="s">
        <v>9</v>
      </c>
      <c r="G39" s="52">
        <f>IF(Rechnen2!$R$17=0,"",Rechnen2!P19)</f>
      </c>
      <c r="H39" s="33">
        <f t="shared" si="3"/>
      </c>
    </row>
    <row r="40" spans="1:8" ht="15">
      <c r="A40" s="31">
        <f>IF(Rechnen2!$R$17=0,"",4)</f>
      </c>
      <c r="B40" s="52" t="str">
        <f>Rechnen2!K20</f>
        <v>D4</v>
      </c>
      <c r="C40" s="52">
        <f>IF(Rechnen2!$R$17=0,"",Rechnen2!L20)</f>
      </c>
      <c r="D40" s="52">
        <f>IF(Rechnen2!$R$17=0,"",Rechnen2!M20)</f>
      </c>
      <c r="E40" s="52">
        <f>IF(Rechnen2!$R$17=0,"",Rechnen2!N20)</f>
      </c>
      <c r="F40" s="32" t="s">
        <v>9</v>
      </c>
      <c r="G40" s="52">
        <f>IF(Rechnen2!$R$17=0,"",Rechnen2!P20)</f>
      </c>
      <c r="H40" s="33">
        <f t="shared" si="3"/>
      </c>
    </row>
    <row r="41" spans="1:8" ht="15">
      <c r="A41" s="31">
        <f>IF(Rechnen2!$R$17=0,"",5)</f>
      </c>
      <c r="B41" s="52" t="str">
        <f>Rechnen2!K21</f>
        <v>D5</v>
      </c>
      <c r="C41" s="52">
        <f>IF(Rechnen2!$R$17=0,"",Rechnen2!L21)</f>
      </c>
      <c r="D41" s="52">
        <f>IF(Rechnen2!$R$17=0,"",Rechnen2!M21)</f>
      </c>
      <c r="E41" s="52">
        <f>IF(Rechnen2!$R$17=0,"",Rechnen2!N21)</f>
      </c>
      <c r="F41" s="32" t="s">
        <v>9</v>
      </c>
      <c r="G41" s="52">
        <f>IF(Rechnen2!$R$17=0,"",Rechnen2!P21)</f>
      </c>
      <c r="H41" s="33">
        <f t="shared" si="3"/>
      </c>
    </row>
    <row r="42" spans="1:8" ht="15">
      <c r="A42" s="31">
        <f>IF(Rechnen2!$R$17=0,"",6)</f>
      </c>
      <c r="B42" s="52" t="str">
        <f>Rechnen2!K22</f>
        <v>D6</v>
      </c>
      <c r="C42" s="52">
        <f>IF(Rechnen2!$R$17=0,"",Rechnen2!L22)</f>
      </c>
      <c r="D42" s="52">
        <f>IF(Rechnen2!$R$17=0,"",Rechnen2!M22)</f>
      </c>
      <c r="E42" s="52">
        <f>IF(Rechnen2!$R$17=0,"",Rechnen2!N22)</f>
      </c>
      <c r="F42" s="32" t="s">
        <v>9</v>
      </c>
      <c r="G42" s="52">
        <f>IF(Rechnen2!$R$17=0,"",Rechnen2!P22)</f>
      </c>
      <c r="H42" s="33">
        <f t="shared" si="3"/>
      </c>
    </row>
    <row r="43" spans="1:15" ht="18.75" customHeight="1">
      <c r="A43" s="54"/>
      <c r="B43" s="292"/>
      <c r="C43" s="293"/>
      <c r="D43" s="293"/>
      <c r="E43" s="293"/>
      <c r="F43" s="293"/>
      <c r="G43" s="293"/>
      <c r="H43" s="293"/>
      <c r="I43" s="25"/>
      <c r="J43" s="25"/>
      <c r="K43" s="25"/>
      <c r="L43" s="25"/>
      <c r="M43" s="25"/>
      <c r="N43" s="25"/>
      <c r="O43" s="25"/>
    </row>
    <row r="44" spans="1:8" ht="15">
      <c r="A44" s="286" t="s">
        <v>26</v>
      </c>
      <c r="B44" s="288" t="s">
        <v>57</v>
      </c>
      <c r="C44" s="290" t="s">
        <v>18</v>
      </c>
      <c r="D44" s="288" t="s">
        <v>0</v>
      </c>
      <c r="E44" s="288" t="s">
        <v>1</v>
      </c>
      <c r="F44" s="288"/>
      <c r="G44" s="288"/>
      <c r="H44" s="288" t="s">
        <v>19</v>
      </c>
    </row>
    <row r="45" spans="1:8" ht="15">
      <c r="A45" s="287"/>
      <c r="B45" s="289"/>
      <c r="C45" s="291"/>
      <c r="D45" s="289"/>
      <c r="E45" s="289"/>
      <c r="F45" s="289"/>
      <c r="G45" s="289"/>
      <c r="H45" s="289"/>
    </row>
    <row r="46" spans="1:8" ht="15">
      <c r="A46" s="31">
        <f>IF(Rechnen3!$R$3=0,"",1)</f>
      </c>
      <c r="B46" s="52" t="str">
        <f>Rechnen3!K3</f>
        <v>E1</v>
      </c>
      <c r="C46" s="52">
        <f>IF(Rechnen3!$R$3=0,"",Rechnen3!L3)</f>
      </c>
      <c r="D46" s="52">
        <f>IF(Rechnen3!$R$3=0,"",Rechnen3!M3)</f>
      </c>
      <c r="E46" s="52">
        <f>IF(Rechnen3!$R$3=0,"",Rechnen3!N3)</f>
      </c>
      <c r="F46" s="32" t="s">
        <v>9</v>
      </c>
      <c r="G46" s="52">
        <f>IF(Rechnen3!$R$3=0,"",Rechnen3!P3)</f>
      </c>
      <c r="H46" s="33">
        <f aca="true" t="shared" si="4" ref="H46:H51">IF(AND(E46="",G46=""),"",(E46-G46))</f>
      </c>
    </row>
    <row r="47" spans="1:8" ht="15">
      <c r="A47" s="31">
        <f>IF(Rechnen3!$R$3=0,"",2)</f>
      </c>
      <c r="B47" s="52" t="str">
        <f>Rechnen3!K4</f>
        <v>E2</v>
      </c>
      <c r="C47" s="52">
        <f>IF(Rechnen3!$R$3=0,"",Rechnen3!L4)</f>
      </c>
      <c r="D47" s="52">
        <f>IF(Rechnen3!$R$3=0,"",Rechnen3!M4)</f>
      </c>
      <c r="E47" s="52">
        <f>IF(Rechnen3!$R$3=0,"",Rechnen3!N4)</f>
      </c>
      <c r="F47" s="32" t="s">
        <v>9</v>
      </c>
      <c r="G47" s="52">
        <f>IF(Rechnen3!$R$3=0,"",Rechnen3!P4)</f>
      </c>
      <c r="H47" s="33">
        <f t="shared" si="4"/>
      </c>
    </row>
    <row r="48" spans="1:8" ht="15">
      <c r="A48" s="31">
        <f>IF(Rechnen3!$R$3=0,"",3)</f>
      </c>
      <c r="B48" s="52" t="str">
        <f>Rechnen3!K5</f>
        <v>E3</v>
      </c>
      <c r="C48" s="52">
        <f>IF(Rechnen3!$R$3=0,"",Rechnen3!L5)</f>
      </c>
      <c r="D48" s="52">
        <f>IF(Rechnen3!$R$3=0,"",Rechnen3!M5)</f>
      </c>
      <c r="E48" s="52">
        <f>IF(Rechnen3!$R$3=0,"",Rechnen3!N5)</f>
      </c>
      <c r="F48" s="32" t="s">
        <v>9</v>
      </c>
      <c r="G48" s="52">
        <f>IF(Rechnen3!$R$3=0,"",Rechnen3!P5)</f>
      </c>
      <c r="H48" s="33">
        <f t="shared" si="4"/>
      </c>
    </row>
    <row r="49" spans="1:8" ht="15">
      <c r="A49" s="31">
        <f>IF(Rechnen3!$R$3=0,"",4)</f>
      </c>
      <c r="B49" s="52" t="str">
        <f>Rechnen3!K6</f>
        <v>E4</v>
      </c>
      <c r="C49" s="52">
        <f>IF(Rechnen3!$R$3=0,"",Rechnen3!L6)</f>
      </c>
      <c r="D49" s="52">
        <f>IF(Rechnen3!$R$3=0,"",Rechnen3!M6)</f>
      </c>
      <c r="E49" s="52">
        <f>IF(Rechnen3!$R$3=0,"",Rechnen3!N6)</f>
      </c>
      <c r="F49" s="32" t="s">
        <v>9</v>
      </c>
      <c r="G49" s="52">
        <f>IF(Rechnen3!$R$3=0,"",Rechnen3!P6)</f>
      </c>
      <c r="H49" s="33">
        <f t="shared" si="4"/>
      </c>
    </row>
    <row r="50" spans="1:8" ht="15">
      <c r="A50" s="31">
        <f>IF(Rechnen3!$R$3=0,"",5)</f>
      </c>
      <c r="B50" s="52" t="str">
        <f>Rechnen3!K7</f>
        <v>E5</v>
      </c>
      <c r="C50" s="52">
        <f>IF(Rechnen3!$R$3=0,"",Rechnen3!L7)</f>
      </c>
      <c r="D50" s="52">
        <f>IF(Rechnen3!$R$3=0,"",Rechnen3!M7)</f>
      </c>
      <c r="E50" s="52">
        <f>IF(Rechnen3!$R$3=0,"",Rechnen3!N7)</f>
      </c>
      <c r="F50" s="32" t="s">
        <v>9</v>
      </c>
      <c r="G50" s="52">
        <f>IF(Rechnen3!$R$3=0,"",Rechnen3!P7)</f>
      </c>
      <c r="H50" s="33">
        <f t="shared" si="4"/>
      </c>
    </row>
    <row r="51" spans="1:8" ht="15">
      <c r="A51" s="31">
        <f>IF(Rechnen3!$R$3=0,"",6)</f>
      </c>
      <c r="B51" s="52" t="str">
        <f>Rechnen3!K8</f>
        <v>E6</v>
      </c>
      <c r="C51" s="52">
        <f>IF(Rechnen3!$R$3=0,"",Rechnen3!L8)</f>
      </c>
      <c r="D51" s="52">
        <f>IF(Rechnen3!$R$3=0,"",Rechnen3!M8)</f>
      </c>
      <c r="E51" s="52">
        <f>IF(Rechnen3!$R$3=0,"",Rechnen3!N8)</f>
      </c>
      <c r="F51" s="32" t="s">
        <v>9</v>
      </c>
      <c r="G51" s="52">
        <f>IF(Rechnen3!$R$3=0,"",Rechnen3!P8)</f>
      </c>
      <c r="H51" s="33">
        <f t="shared" si="4"/>
      </c>
    </row>
    <row r="52" spans="1:15" ht="18.75" customHeight="1">
      <c r="A52" s="54"/>
      <c r="B52" s="292"/>
      <c r="C52" s="293"/>
      <c r="D52" s="293"/>
      <c r="E52" s="293"/>
      <c r="F52" s="293"/>
      <c r="G52" s="293"/>
      <c r="H52" s="293"/>
      <c r="I52" s="25"/>
      <c r="J52" s="25"/>
      <c r="K52" s="25"/>
      <c r="L52" s="25"/>
      <c r="M52" s="25"/>
      <c r="N52" s="25"/>
      <c r="O52" s="25"/>
    </row>
    <row r="53" spans="1:8" ht="15">
      <c r="A53" s="286" t="s">
        <v>26</v>
      </c>
      <c r="B53" s="288" t="s">
        <v>58</v>
      </c>
      <c r="C53" s="290" t="s">
        <v>18</v>
      </c>
      <c r="D53" s="288" t="s">
        <v>0</v>
      </c>
      <c r="E53" s="288" t="s">
        <v>1</v>
      </c>
      <c r="F53" s="288"/>
      <c r="G53" s="288"/>
      <c r="H53" s="288" t="s">
        <v>19</v>
      </c>
    </row>
    <row r="54" spans="1:8" ht="15">
      <c r="A54" s="287"/>
      <c r="B54" s="289"/>
      <c r="C54" s="291"/>
      <c r="D54" s="289"/>
      <c r="E54" s="289"/>
      <c r="F54" s="289"/>
      <c r="G54" s="289"/>
      <c r="H54" s="289"/>
    </row>
    <row r="55" spans="1:8" ht="15">
      <c r="A55" s="31">
        <f>IF(Rechnen3!$R$17=0,"",1)</f>
      </c>
      <c r="B55" s="52" t="str">
        <f>Rechnen3!K17</f>
        <v>F1</v>
      </c>
      <c r="C55" s="52">
        <f>IF(Rechnen3!$R$17=0,"",Rechnen3!L17)</f>
      </c>
      <c r="D55" s="52">
        <f>IF(Rechnen3!$R$17=0,"",Rechnen3!M17)</f>
      </c>
      <c r="E55" s="52">
        <f>IF(Rechnen3!$R$17=0,"",Rechnen3!N17)</f>
      </c>
      <c r="F55" s="32" t="s">
        <v>9</v>
      </c>
      <c r="G55" s="52">
        <f>IF(Rechnen3!$R$17=0,"",Rechnen3!P17)</f>
      </c>
      <c r="H55" s="33">
        <f aca="true" t="shared" si="5" ref="H55:H60">IF(AND(E55="",G55=""),"",(E55-G55))</f>
      </c>
    </row>
    <row r="56" spans="1:8" ht="15">
      <c r="A56" s="31">
        <f>IF(Rechnen3!$R$17=0,"",2)</f>
      </c>
      <c r="B56" s="52" t="str">
        <f>Rechnen3!K18</f>
        <v>F2</v>
      </c>
      <c r="C56" s="52">
        <f>IF(Rechnen3!$R$17=0,"",Rechnen3!L18)</f>
      </c>
      <c r="D56" s="52">
        <f>IF(Rechnen3!$R$17=0,"",Rechnen3!M18)</f>
      </c>
      <c r="E56" s="52">
        <f>IF(Rechnen3!$R$17=0,"",Rechnen3!N18)</f>
      </c>
      <c r="F56" s="32" t="s">
        <v>9</v>
      </c>
      <c r="G56" s="52">
        <f>IF(Rechnen3!$R$17=0,"",Rechnen3!P18)</f>
      </c>
      <c r="H56" s="33">
        <f t="shared" si="5"/>
      </c>
    </row>
    <row r="57" spans="1:8" ht="15">
      <c r="A57" s="31">
        <f>IF(Rechnen3!$R$17=0,"",3)</f>
      </c>
      <c r="B57" s="52" t="str">
        <f>Rechnen3!K19</f>
        <v>F3</v>
      </c>
      <c r="C57" s="52">
        <f>IF(Rechnen3!$R$17=0,"",Rechnen3!L19)</f>
      </c>
      <c r="D57" s="52">
        <f>IF(Rechnen3!$R$17=0,"",Rechnen3!M19)</f>
      </c>
      <c r="E57" s="52">
        <f>IF(Rechnen3!$R$17=0,"",Rechnen3!N19)</f>
      </c>
      <c r="F57" s="32" t="s">
        <v>9</v>
      </c>
      <c r="G57" s="52">
        <f>IF(Rechnen3!$R$17=0,"",Rechnen3!P19)</f>
      </c>
      <c r="H57" s="33">
        <f t="shared" si="5"/>
      </c>
    </row>
    <row r="58" spans="1:8" ht="15">
      <c r="A58" s="31">
        <f>IF(Rechnen3!$R$17=0,"",4)</f>
      </c>
      <c r="B58" s="52" t="str">
        <f>Rechnen3!K20</f>
        <v>F4</v>
      </c>
      <c r="C58" s="52">
        <f>IF(Rechnen3!$R$17=0,"",Rechnen3!L20)</f>
      </c>
      <c r="D58" s="52">
        <f>IF(Rechnen3!$R$17=0,"",Rechnen3!M20)</f>
      </c>
      <c r="E58" s="52">
        <f>IF(Rechnen3!$R$17=0,"",Rechnen3!N20)</f>
      </c>
      <c r="F58" s="32" t="s">
        <v>9</v>
      </c>
      <c r="G58" s="52">
        <f>IF(Rechnen3!$R$17=0,"",Rechnen3!P20)</f>
      </c>
      <c r="H58" s="33">
        <f t="shared" si="5"/>
      </c>
    </row>
    <row r="59" spans="1:8" ht="15">
      <c r="A59" s="31">
        <f>IF(Rechnen3!$R$17=0,"",5)</f>
      </c>
      <c r="B59" s="52" t="str">
        <f>Rechnen3!K21</f>
        <v>F5</v>
      </c>
      <c r="C59" s="52">
        <f>IF(Rechnen3!$R$17=0,"",Rechnen3!L21)</f>
      </c>
      <c r="D59" s="52">
        <f>IF(Rechnen3!$R$17=0,"",Rechnen3!M21)</f>
      </c>
      <c r="E59" s="52">
        <f>IF(Rechnen3!$R$17=0,"",Rechnen3!N21)</f>
      </c>
      <c r="F59" s="32" t="s">
        <v>9</v>
      </c>
      <c r="G59" s="52">
        <f>IF(Rechnen3!$R$17=0,"",Rechnen3!P21)</f>
      </c>
      <c r="H59" s="33">
        <f t="shared" si="5"/>
      </c>
    </row>
    <row r="60" spans="1:8" ht="15">
      <c r="A60" s="31">
        <f>IF(Rechnen3!$R$17=0,"",6)</f>
      </c>
      <c r="B60" s="52" t="str">
        <f>Rechnen3!K22</f>
        <v>F6</v>
      </c>
      <c r="C60" s="52">
        <f>IF(Rechnen3!$R$17=0,"",Rechnen3!L22)</f>
      </c>
      <c r="D60" s="52">
        <f>IF(Rechnen3!$R$17=0,"",Rechnen3!M22)</f>
      </c>
      <c r="E60" s="52">
        <f>IF(Rechnen3!$R$17=0,"",Rechnen3!N22)</f>
      </c>
      <c r="F60" s="32" t="s">
        <v>9</v>
      </c>
      <c r="G60" s="52">
        <f>IF(Rechnen3!$R$17=0,"",Rechnen3!P22)</f>
      </c>
      <c r="H60" s="33">
        <f t="shared" si="5"/>
      </c>
    </row>
    <row r="62" spans="1:8" ht="23.25">
      <c r="A62" s="54"/>
      <c r="B62" s="284" t="s">
        <v>178</v>
      </c>
      <c r="C62" s="285"/>
      <c r="D62" s="285"/>
      <c r="E62" s="285"/>
      <c r="F62" s="285"/>
      <c r="G62" s="285"/>
      <c r="H62" s="285"/>
    </row>
    <row r="63" spans="1:8" ht="15">
      <c r="A63" s="286" t="s">
        <v>26</v>
      </c>
      <c r="B63" s="288" t="s">
        <v>179</v>
      </c>
      <c r="C63" s="290" t="s">
        <v>18</v>
      </c>
      <c r="D63" s="288" t="s">
        <v>0</v>
      </c>
      <c r="E63" s="288" t="s">
        <v>1</v>
      </c>
      <c r="F63" s="288"/>
      <c r="G63" s="288"/>
      <c r="H63" s="288" t="s">
        <v>19</v>
      </c>
    </row>
    <row r="64" spans="1:8" ht="15">
      <c r="A64" s="287"/>
      <c r="B64" s="289"/>
      <c r="C64" s="291"/>
      <c r="D64" s="289"/>
      <c r="E64" s="289"/>
      <c r="F64" s="289"/>
      <c r="G64" s="289"/>
      <c r="H64" s="289"/>
    </row>
    <row r="65" spans="1:8" ht="15">
      <c r="A65" s="31">
        <f>IF(Rechnen!$R$3=0,"",3)</f>
      </c>
      <c r="B65" s="52" t="str">
        <f>$B$5</f>
        <v>A3</v>
      </c>
      <c r="C65" s="52">
        <f>$C$5</f>
      </c>
      <c r="D65" s="52">
        <f>$D$5</f>
      </c>
      <c r="E65" s="52">
        <f>$E$5</f>
      </c>
      <c r="F65" s="32" t="s">
        <v>9</v>
      </c>
      <c r="G65" s="52">
        <f>$G$5</f>
      </c>
      <c r="H65" s="33">
        <f aca="true" t="shared" si="6" ref="H65:H70">IF(AND(E65="",G65=""),"",(E65-G65))</f>
      </c>
    </row>
    <row r="66" spans="1:8" ht="15">
      <c r="A66" s="31">
        <f>IF(Rechnen!$R$17=0,"",3)</f>
      </c>
      <c r="B66" s="52" t="str">
        <f>$B$17</f>
        <v>B3</v>
      </c>
      <c r="C66" s="52">
        <f>$C$17</f>
      </c>
      <c r="D66" s="52">
        <f>$D$17</f>
      </c>
      <c r="E66" s="52">
        <f>$E$17</f>
      </c>
      <c r="F66" s="32" t="s">
        <v>9</v>
      </c>
      <c r="G66" s="52">
        <f>$G$17</f>
      </c>
      <c r="H66" s="33">
        <f t="shared" si="6"/>
      </c>
    </row>
    <row r="67" spans="1:8" ht="15">
      <c r="A67" s="31">
        <f>IF(Rechnen2!$R$3=0,"",3)</f>
      </c>
      <c r="B67" s="52" t="str">
        <f>$B$28</f>
        <v>C3</v>
      </c>
      <c r="C67" s="52">
        <f>$C$28</f>
      </c>
      <c r="D67" s="52">
        <f>$D$28</f>
      </c>
      <c r="E67" s="52">
        <f>$E$28</f>
      </c>
      <c r="F67" s="32" t="s">
        <v>9</v>
      </c>
      <c r="G67" s="52">
        <f>$G$28</f>
      </c>
      <c r="H67" s="33">
        <f t="shared" si="6"/>
      </c>
    </row>
    <row r="68" spans="1:8" ht="15">
      <c r="A68" s="31">
        <f>IF(Rechnen2!$R$17=0,"",3)</f>
      </c>
      <c r="B68" s="52" t="str">
        <f>$B$39</f>
        <v>D3</v>
      </c>
      <c r="C68" s="52">
        <f>$C$39</f>
      </c>
      <c r="D68" s="52">
        <f>$D$39</f>
      </c>
      <c r="E68" s="52">
        <f>$E$39</f>
      </c>
      <c r="F68" s="32" t="s">
        <v>9</v>
      </c>
      <c r="G68" s="52">
        <f>$G$39</f>
      </c>
      <c r="H68" s="33">
        <f t="shared" si="6"/>
      </c>
    </row>
    <row r="69" spans="1:8" ht="15">
      <c r="A69" s="31">
        <f>IF(Rechnen3!$R$3=0,"",3)</f>
      </c>
      <c r="B69" s="52" t="str">
        <f>$B$50</f>
        <v>E5</v>
      </c>
      <c r="C69" s="52">
        <f>$C$50</f>
      </c>
      <c r="D69" s="52">
        <f>$D$50</f>
      </c>
      <c r="E69" s="52">
        <f>$E$50</f>
      </c>
      <c r="F69" s="32" t="s">
        <v>9</v>
      </c>
      <c r="G69" s="52">
        <f>$G$50</f>
      </c>
      <c r="H69" s="33">
        <f t="shared" si="6"/>
      </c>
    </row>
    <row r="70" spans="1:8" ht="15">
      <c r="A70" s="31">
        <f>IF(Rechnen3!$R$17=0,"",3)</f>
      </c>
      <c r="B70" s="52" t="str">
        <f>$B$57</f>
        <v>F3</v>
      </c>
      <c r="C70" s="52">
        <f>$C$57</f>
      </c>
      <c r="D70" s="52">
        <f>$D$57</f>
      </c>
      <c r="E70" s="52">
        <f>$E$57</f>
      </c>
      <c r="F70" s="32" t="s">
        <v>9</v>
      </c>
      <c r="G70" s="52">
        <f>$G$57</f>
      </c>
      <c r="H70" s="33">
        <f t="shared" si="6"/>
      </c>
    </row>
  </sheetData>
  <sheetProtection password="E760" sheet="1" objects="1" scenarios="1"/>
  <mergeCells count="44">
    <mergeCell ref="B52:H52"/>
    <mergeCell ref="A24:A25"/>
    <mergeCell ref="B24:B25"/>
    <mergeCell ref="C24:C25"/>
    <mergeCell ref="D24:D25"/>
    <mergeCell ref="E24:G25"/>
    <mergeCell ref="A35:A36"/>
    <mergeCell ref="H35:H36"/>
    <mergeCell ref="A44:A45"/>
    <mergeCell ref="B44:B45"/>
    <mergeCell ref="B23:H23"/>
    <mergeCell ref="E13:G14"/>
    <mergeCell ref="H13:H14"/>
    <mergeCell ref="H24:H25"/>
    <mergeCell ref="B34:H34"/>
    <mergeCell ref="B43:H43"/>
    <mergeCell ref="B35:B36"/>
    <mergeCell ref="C35:C36"/>
    <mergeCell ref="D35:D36"/>
    <mergeCell ref="E35:G36"/>
    <mergeCell ref="B12:H12"/>
    <mergeCell ref="B1:H1"/>
    <mergeCell ref="E2:G2"/>
    <mergeCell ref="A13:A14"/>
    <mergeCell ref="B13:B14"/>
    <mergeCell ref="C13:C14"/>
    <mergeCell ref="D13:D14"/>
    <mergeCell ref="C44:C45"/>
    <mergeCell ref="D44:D45"/>
    <mergeCell ref="E44:G45"/>
    <mergeCell ref="H44:H45"/>
    <mergeCell ref="A53:A54"/>
    <mergeCell ref="B53:B54"/>
    <mergeCell ref="C53:C54"/>
    <mergeCell ref="D53:D54"/>
    <mergeCell ref="E53:G54"/>
    <mergeCell ref="H53:H54"/>
    <mergeCell ref="B62:H62"/>
    <mergeCell ref="A63:A64"/>
    <mergeCell ref="B63:B64"/>
    <mergeCell ref="C63:C64"/>
    <mergeCell ref="D63:D64"/>
    <mergeCell ref="E63:G64"/>
    <mergeCell ref="H63:H64"/>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14.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A12" sqref="A12"/>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292" t="s">
        <v>110</v>
      </c>
      <c r="C1" s="293"/>
      <c r="D1" s="293"/>
      <c r="E1" s="293"/>
      <c r="F1" s="293"/>
      <c r="G1" s="293"/>
      <c r="H1" s="293"/>
      <c r="I1" s="25"/>
      <c r="J1" s="25"/>
      <c r="K1" s="25"/>
      <c r="L1" s="25"/>
      <c r="M1" s="25"/>
      <c r="N1" s="25"/>
      <c r="O1" s="25"/>
    </row>
    <row r="2" spans="1:9" ht="30" customHeight="1">
      <c r="A2" s="54" t="s">
        <v>26</v>
      </c>
      <c r="B2" s="26" t="s">
        <v>34</v>
      </c>
      <c r="C2" s="27" t="s">
        <v>18</v>
      </c>
      <c r="D2" s="26" t="s">
        <v>0</v>
      </c>
      <c r="E2" s="288" t="s">
        <v>1</v>
      </c>
      <c r="F2" s="288"/>
      <c r="G2" s="288"/>
      <c r="H2" s="26" t="s">
        <v>19</v>
      </c>
      <c r="I2" s="28"/>
    </row>
    <row r="3" spans="1:15" s="53" customFormat="1" ht="18" customHeight="1">
      <c r="A3" s="31" t="e">
        <f>IF(Rechnen4!$R$3=0,"",1)</f>
        <v>#REF!</v>
      </c>
      <c r="B3" s="52" t="str">
        <f>Rechnen4!K3</f>
        <v>Erster Gruppe A</v>
      </c>
      <c r="C3" s="52" t="e">
        <f>IF(Rechnen4!$R$3=0,"",Rechnen4!L3)</f>
        <v>#REF!</v>
      </c>
      <c r="D3" s="52" t="e">
        <f>IF(Rechnen4!$R$3=0,"",Rechnen4!M3)</f>
        <v>#REF!</v>
      </c>
      <c r="E3" s="52" t="e">
        <f>IF(Rechnen4!$R$3=0,"",Rechnen4!N3)</f>
        <v>#REF!</v>
      </c>
      <c r="F3" s="32" t="s">
        <v>9</v>
      </c>
      <c r="G3" s="52" t="e">
        <f>IF(Rechnen4!$R$3=0,"",Rechnen4!P3)</f>
        <v>#REF!</v>
      </c>
      <c r="H3" s="33" t="e">
        <f aca="true" t="shared" si="0" ref="H3:H10">IF(AND(E3="",G3=""),"",(E3-G3))</f>
        <v>#REF!</v>
      </c>
      <c r="I3" s="34"/>
      <c r="J3" s="29"/>
      <c r="K3" s="29"/>
      <c r="L3" s="30"/>
      <c r="M3" s="29"/>
      <c r="N3" s="29"/>
      <c r="O3" s="29"/>
    </row>
    <row r="4" spans="1:15" s="53" customFormat="1" ht="18" customHeight="1">
      <c r="A4" s="31" t="e">
        <f>IF(Rechnen4!$R$3=0,"",2)</f>
        <v>#REF!</v>
      </c>
      <c r="B4" s="52" t="str">
        <f>Rechnen4!K4</f>
        <v>Zweitbester Gruppendritte</v>
      </c>
      <c r="C4" s="52" t="e">
        <f>IF(Rechnen4!$R$3=0,"",Rechnen4!L4)</f>
        <v>#REF!</v>
      </c>
      <c r="D4" s="52" t="e">
        <f>IF(Rechnen4!$R$3=0,"",Rechnen4!M4)</f>
        <v>#REF!</v>
      </c>
      <c r="E4" s="52" t="e">
        <f>IF(Rechnen4!$R$3=0,"",Rechnen4!N4)</f>
        <v>#REF!</v>
      </c>
      <c r="F4" s="32" t="s">
        <v>9</v>
      </c>
      <c r="G4" s="52" t="e">
        <f>IF(Rechnen4!$R$3=0,"",Rechnen4!P4)</f>
        <v>#REF!</v>
      </c>
      <c r="H4" s="33" t="e">
        <f t="shared" si="0"/>
        <v>#REF!</v>
      </c>
      <c r="I4" s="34"/>
      <c r="J4" s="29"/>
      <c r="K4" s="29"/>
      <c r="L4" s="30"/>
      <c r="M4" s="29"/>
      <c r="N4" s="29"/>
      <c r="O4" s="29"/>
    </row>
    <row r="5" spans="1:15" s="53" customFormat="1" ht="18" customHeight="1">
      <c r="A5" s="31" t="e">
        <f>IF(Rechnen4!$R$3=0,"",3)</f>
        <v>#REF!</v>
      </c>
      <c r="B5" s="52" t="str">
        <f>Rechnen4!K5</f>
        <v>Erster Gruppe B</v>
      </c>
      <c r="C5" s="52" t="e">
        <f>IF(Rechnen4!$R$3=0,"",Rechnen4!L5)</f>
        <v>#REF!</v>
      </c>
      <c r="D5" s="52" t="e">
        <f>IF(Rechnen4!$R$3=0,"",Rechnen4!M5)</f>
        <v>#REF!</v>
      </c>
      <c r="E5" s="52" t="e">
        <f>IF(Rechnen4!$R$3=0,"",Rechnen4!N5)</f>
        <v>#REF!</v>
      </c>
      <c r="F5" s="32" t="s">
        <v>9</v>
      </c>
      <c r="G5" s="52" t="e">
        <f>IF(Rechnen4!$R$3=0,"",Rechnen4!P5)</f>
        <v>#REF!</v>
      </c>
      <c r="H5" s="33" t="e">
        <f t="shared" si="0"/>
        <v>#REF!</v>
      </c>
      <c r="I5" s="34"/>
      <c r="J5" s="29"/>
      <c r="K5" s="29"/>
      <c r="L5" s="30"/>
      <c r="M5" s="29"/>
      <c r="N5" s="29"/>
      <c r="O5" s="29"/>
    </row>
    <row r="6" spans="1:15" s="53" customFormat="1" ht="18" customHeight="1">
      <c r="A6" s="31" t="e">
        <f>IF(Rechnen4!$R$3=0,"",4)</f>
        <v>#REF!</v>
      </c>
      <c r="B6" s="52" t="str">
        <f>Rechnen4!K6</f>
        <v>Bester Gruppendritte</v>
      </c>
      <c r="C6" s="52" t="e">
        <f>IF(Rechnen4!$R$3=0,"",Rechnen4!L6)</f>
        <v>#REF!</v>
      </c>
      <c r="D6" s="52" t="e">
        <f>IF(Rechnen4!$R$3=0,"",Rechnen4!M6)</f>
        <v>#REF!</v>
      </c>
      <c r="E6" s="52" t="e">
        <f>IF(Rechnen4!$R$3=0,"",Rechnen4!N6)</f>
        <v>#REF!</v>
      </c>
      <c r="F6" s="32" t="s">
        <v>9</v>
      </c>
      <c r="G6" s="52" t="e">
        <f>IF(Rechnen4!$R$3=0,"",Rechnen4!P6)</f>
        <v>#REF!</v>
      </c>
      <c r="H6" s="33" t="e">
        <f t="shared" si="0"/>
        <v>#REF!</v>
      </c>
      <c r="I6" s="34"/>
      <c r="J6" s="29"/>
      <c r="K6" s="29"/>
      <c r="L6" s="30"/>
      <c r="M6" s="29"/>
      <c r="N6" s="29"/>
      <c r="O6" s="29"/>
    </row>
    <row r="7" spans="1:15" s="53" customFormat="1" ht="18" customHeight="1">
      <c r="A7" s="31" t="e">
        <f>IF(Rechnen4!$R$3=0,"",5)</f>
        <v>#REF!</v>
      </c>
      <c r="B7" s="52" t="str">
        <f>Rechnen4!K7</f>
        <v>Erster Gruppe C</v>
      </c>
      <c r="C7" s="52" t="e">
        <f>IF(Rechnen4!$R$3=0,"",Rechnen4!L7)</f>
        <v>#REF!</v>
      </c>
      <c r="D7" s="52" t="e">
        <f>IF(Rechnen4!$R$3=0,"",Rechnen4!M7)</f>
        <v>#REF!</v>
      </c>
      <c r="E7" s="52" t="e">
        <f>IF(Rechnen4!$R$3=0,"",Rechnen4!N7)</f>
        <v>#REF!</v>
      </c>
      <c r="F7" s="32" t="s">
        <v>9</v>
      </c>
      <c r="G7" s="52" t="e">
        <f>IF(Rechnen4!$R$3=0,"",Rechnen4!P7)</f>
        <v>#REF!</v>
      </c>
      <c r="H7" s="33" t="e">
        <f t="shared" si="0"/>
        <v>#REF!</v>
      </c>
      <c r="I7" s="39"/>
      <c r="J7" s="37"/>
      <c r="K7" s="39"/>
      <c r="L7" s="36"/>
      <c r="M7" s="37"/>
      <c r="N7" s="38"/>
      <c r="O7" s="38"/>
    </row>
    <row r="8" spans="1:15" s="53" customFormat="1" ht="18" customHeight="1">
      <c r="A8" s="31" t="e">
        <f>IF(Rechnen4!$R$3=0,"",6)</f>
        <v>#REF!</v>
      </c>
      <c r="B8" s="52" t="str">
        <f>Rechnen4!K8</f>
        <v>Zweiter Gruppe F</v>
      </c>
      <c r="C8" s="52" t="e">
        <f>IF(Rechnen4!$R$3=0,"",Rechnen4!L8)</f>
        <v>#REF!</v>
      </c>
      <c r="D8" s="52" t="e">
        <f>IF(Rechnen4!$R$3=0,"",Rechnen4!M8)</f>
        <v>#REF!</v>
      </c>
      <c r="E8" s="52" t="e">
        <f>IF(Rechnen4!$R$3=0,"",Rechnen4!N8)</f>
        <v>#REF!</v>
      </c>
      <c r="F8" s="32" t="s">
        <v>9</v>
      </c>
      <c r="G8" s="52" t="e">
        <f>IF(Rechnen4!$R$3=0,"",Rechnen4!P8)</f>
        <v>#REF!</v>
      </c>
      <c r="H8" s="33" t="e">
        <f t="shared" si="0"/>
        <v>#REF!</v>
      </c>
      <c r="I8" s="40"/>
      <c r="J8" s="41"/>
      <c r="K8" s="41"/>
      <c r="L8" s="41"/>
      <c r="M8" s="41"/>
      <c r="N8" s="41"/>
      <c r="O8" s="41"/>
    </row>
    <row r="9" spans="1:15" s="53" customFormat="1" ht="18" customHeight="1" hidden="1">
      <c r="A9" s="31" t="e">
        <f>IF(Rechnen4!$R$3=0,"",7)</f>
        <v>#REF!</v>
      </c>
      <c r="B9" s="52">
        <f>Rechnen4!K9</f>
        <v>0</v>
      </c>
      <c r="C9" s="52" t="e">
        <f>IF(Rechnen4!$R$3=0,"",Rechnen4!L9)</f>
        <v>#REF!</v>
      </c>
      <c r="D9" s="52" t="e">
        <f>IF(Rechnen4!$R$3=0,"",Rechnen4!M9)</f>
        <v>#REF!</v>
      </c>
      <c r="E9" s="52" t="e">
        <f>IF(Rechnen4!$R$3=0,"",Rechnen4!N9)</f>
        <v>#REF!</v>
      </c>
      <c r="F9" s="32" t="s">
        <v>9</v>
      </c>
      <c r="G9" s="52" t="e">
        <f>IF(Rechnen4!$R$3=0,"",Rechnen4!P9)</f>
        <v>#REF!</v>
      </c>
      <c r="H9" s="33" t="e">
        <f t="shared" si="0"/>
        <v>#REF!</v>
      </c>
      <c r="I9" s="35"/>
      <c r="J9" s="29"/>
      <c r="K9" s="29"/>
      <c r="L9" s="30"/>
      <c r="M9" s="29"/>
      <c r="N9" s="29"/>
      <c r="O9" s="29"/>
    </row>
    <row r="10" spans="1:15" s="53" customFormat="1" ht="18" customHeight="1" hidden="1">
      <c r="A10" s="31" t="e">
        <f>IF(Rechnen4!$R$3=0,"",8)</f>
        <v>#REF!</v>
      </c>
      <c r="B10" s="52">
        <f>Rechnen4!K10</f>
        <v>0</v>
      </c>
      <c r="C10" s="52" t="e">
        <f>IF(Rechnen4!$R$3=0,"",Rechnen4!L10)</f>
        <v>#REF!</v>
      </c>
      <c r="D10" s="52" t="e">
        <f>IF(Rechnen4!$R$3=0,"",Rechnen4!M10)</f>
        <v>#REF!</v>
      </c>
      <c r="E10" s="52" t="e">
        <f>IF(Rechnen4!$R$3=0,"",Rechnen4!N10)</f>
        <v>#REF!</v>
      </c>
      <c r="F10" s="32" t="s">
        <v>9</v>
      </c>
      <c r="G10" s="52" t="e">
        <f>IF(Rechnen4!$R$3=0,"",Rechnen4!P10)</f>
        <v>#REF!</v>
      </c>
      <c r="H10" s="33" t="e">
        <f t="shared" si="0"/>
        <v>#REF!</v>
      </c>
      <c r="I10" s="30"/>
      <c r="J10" s="29"/>
      <c r="K10" s="29"/>
      <c r="L10" s="30"/>
      <c r="M10" s="29"/>
      <c r="N10" s="29"/>
      <c r="O10" s="29"/>
    </row>
    <row r="11" spans="1:15" s="53" customFormat="1" ht="18" customHeight="1">
      <c r="A11" s="29"/>
      <c r="B11" s="29"/>
      <c r="C11" s="29"/>
      <c r="D11" s="29"/>
      <c r="E11" s="29"/>
      <c r="F11" s="29"/>
      <c r="G11" s="29"/>
      <c r="H11" s="29"/>
      <c r="I11" s="30"/>
      <c r="J11" s="29"/>
      <c r="K11" s="29"/>
      <c r="L11" s="30"/>
      <c r="M11" s="29"/>
      <c r="N11" s="29"/>
      <c r="O11" s="29"/>
    </row>
    <row r="12" spans="1:15" ht="27" customHeight="1">
      <c r="A12" s="24"/>
      <c r="B12" s="292" t="s">
        <v>111</v>
      </c>
      <c r="C12" s="293"/>
      <c r="D12" s="293"/>
      <c r="E12" s="293"/>
      <c r="F12" s="293"/>
      <c r="G12" s="293"/>
      <c r="H12" s="293"/>
      <c r="I12" s="25"/>
      <c r="J12" s="25"/>
      <c r="K12" s="25"/>
      <c r="L12" s="25"/>
      <c r="M12" s="25"/>
      <c r="N12" s="25"/>
      <c r="O12" s="25"/>
    </row>
    <row r="13" spans="1:8" ht="18" customHeight="1">
      <c r="A13" s="286" t="s">
        <v>26</v>
      </c>
      <c r="B13" s="288" t="s">
        <v>35</v>
      </c>
      <c r="C13" s="290" t="s">
        <v>18</v>
      </c>
      <c r="D13" s="288" t="s">
        <v>0</v>
      </c>
      <c r="E13" s="288" t="s">
        <v>1</v>
      </c>
      <c r="F13" s="288"/>
      <c r="G13" s="288"/>
      <c r="H13" s="288" t="s">
        <v>19</v>
      </c>
    </row>
    <row r="14" spans="1:8" ht="15" customHeight="1">
      <c r="A14" s="287"/>
      <c r="B14" s="289"/>
      <c r="C14" s="291"/>
      <c r="D14" s="289"/>
      <c r="E14" s="289"/>
      <c r="F14" s="289"/>
      <c r="G14" s="289"/>
      <c r="H14" s="289"/>
    </row>
    <row r="15" spans="1:15" s="53" customFormat="1" ht="18" customHeight="1">
      <c r="A15" s="31" t="e">
        <f>IF(Rechnen4!$R$17=0,"",1)</f>
        <v>#REF!</v>
      </c>
      <c r="B15" s="52" t="str">
        <f>Rechnen4!K17</f>
        <v>Erster Gruppe D</v>
      </c>
      <c r="C15" s="52" t="e">
        <f>IF(Rechnen4!$R$17=0,"",Rechnen4!L17)</f>
        <v>#REF!</v>
      </c>
      <c r="D15" s="52" t="e">
        <f>IF(Rechnen4!$R$17=0,"",Rechnen4!M17)</f>
        <v>#REF!</v>
      </c>
      <c r="E15" s="52" t="e">
        <f>IF(Rechnen4!$R$17=0,"",Rechnen4!N17)</f>
        <v>#REF!</v>
      </c>
      <c r="F15" s="32" t="s">
        <v>9</v>
      </c>
      <c r="G15" s="52" t="e">
        <f>IF(Rechnen4!$R$17=0,"",Rechnen4!P17)</f>
        <v>#REF!</v>
      </c>
      <c r="H15" s="33" t="e">
        <f aca="true" t="shared" si="1" ref="H15:H22">IF(AND(E15="",G15=""),"",(E15-G15))</f>
        <v>#REF!</v>
      </c>
      <c r="I15" s="34"/>
      <c r="J15" s="29"/>
      <c r="K15" s="29"/>
      <c r="L15" s="30"/>
      <c r="M15" s="29"/>
      <c r="N15" s="29"/>
      <c r="O15" s="29"/>
    </row>
    <row r="16" spans="1:15" s="53" customFormat="1" ht="18" customHeight="1">
      <c r="A16" s="31" t="e">
        <f>IF(Rechnen4!$R$17=0,"",2)</f>
        <v>#REF!</v>
      </c>
      <c r="B16" s="52" t="str">
        <f>Rechnen4!K18</f>
        <v>Zweiter Gruppe A</v>
      </c>
      <c r="C16" s="52" t="e">
        <f>IF(Rechnen4!$R$17=0,"",Rechnen4!L18)</f>
        <v>#REF!</v>
      </c>
      <c r="D16" s="52" t="e">
        <f>IF(Rechnen4!$R$17=0,"",Rechnen4!M18)</f>
        <v>#REF!</v>
      </c>
      <c r="E16" s="52" t="e">
        <f>IF(Rechnen4!$R$17=0,"",Rechnen4!N18)</f>
        <v>#REF!</v>
      </c>
      <c r="F16" s="32" t="s">
        <v>9</v>
      </c>
      <c r="G16" s="52" t="e">
        <f>IF(Rechnen4!$R$17=0,"",Rechnen4!P18)</f>
        <v>#REF!</v>
      </c>
      <c r="H16" s="33" t="e">
        <f t="shared" si="1"/>
        <v>#REF!</v>
      </c>
      <c r="I16" s="34"/>
      <c r="J16" s="29"/>
      <c r="K16" s="29"/>
      <c r="L16" s="30"/>
      <c r="M16" s="29"/>
      <c r="N16" s="29"/>
      <c r="O16" s="29"/>
    </row>
    <row r="17" spans="1:15" s="53" customFormat="1" ht="18" customHeight="1">
      <c r="A17" s="31" t="e">
        <f>IF(Rechnen4!$R$17=0,"",3)</f>
        <v>#REF!</v>
      </c>
      <c r="B17" s="52" t="str">
        <f>Rechnen4!K19</f>
        <v>Erster Gruppe E</v>
      </c>
      <c r="C17" s="52" t="e">
        <f>IF(Rechnen4!$R$17=0,"",Rechnen4!L19)</f>
        <v>#REF!</v>
      </c>
      <c r="D17" s="52" t="e">
        <f>IF(Rechnen4!$R$17=0,"",Rechnen4!M19)</f>
        <v>#REF!</v>
      </c>
      <c r="E17" s="52" t="e">
        <f>IF(Rechnen4!$R$17=0,"",Rechnen4!N19)</f>
        <v>#REF!</v>
      </c>
      <c r="F17" s="32" t="s">
        <v>9</v>
      </c>
      <c r="G17" s="52" t="e">
        <f>IF(Rechnen4!$R$17=0,"",Rechnen4!P19)</f>
        <v>#REF!</v>
      </c>
      <c r="H17" s="33" t="e">
        <f t="shared" si="1"/>
        <v>#REF!</v>
      </c>
      <c r="I17" s="34"/>
      <c r="J17" s="29"/>
      <c r="K17" s="29"/>
      <c r="L17" s="30"/>
      <c r="M17" s="29"/>
      <c r="N17" s="29"/>
      <c r="O17" s="29"/>
    </row>
    <row r="18" spans="1:15" s="53" customFormat="1" ht="18" customHeight="1">
      <c r="A18" s="31" t="e">
        <f>IF(Rechnen4!$R$17=0,"",4)</f>
        <v>#REF!</v>
      </c>
      <c r="B18" s="52" t="str">
        <f>Rechnen4!K20</f>
        <v>Zweiter Gruppe B</v>
      </c>
      <c r="C18" s="52" t="e">
        <f>IF(Rechnen4!$R$17=0,"",Rechnen4!L20)</f>
        <v>#REF!</v>
      </c>
      <c r="D18" s="52" t="e">
        <f>IF(Rechnen4!$R$17=0,"",Rechnen4!M20)</f>
        <v>#REF!</v>
      </c>
      <c r="E18" s="52" t="e">
        <f>IF(Rechnen4!$R$17=0,"",Rechnen4!N20)</f>
        <v>#REF!</v>
      </c>
      <c r="F18" s="32" t="s">
        <v>9</v>
      </c>
      <c r="G18" s="52" t="e">
        <f>IF(Rechnen4!$R$17=0,"",Rechnen4!P20)</f>
        <v>#REF!</v>
      </c>
      <c r="H18" s="33" t="e">
        <f t="shared" si="1"/>
        <v>#REF!</v>
      </c>
      <c r="I18" s="34"/>
      <c r="J18" s="29"/>
      <c r="K18" s="29"/>
      <c r="L18" s="30"/>
      <c r="M18" s="29"/>
      <c r="N18" s="29"/>
      <c r="O18" s="29"/>
    </row>
    <row r="19" spans="1:15" s="53" customFormat="1" ht="18" customHeight="1">
      <c r="A19" s="31" t="e">
        <f>IF(Rechnen4!$R$17=0,"",5)</f>
        <v>#REF!</v>
      </c>
      <c r="B19" s="52" t="str">
        <f>Rechnen4!K21</f>
        <v>Erster Gruppe F</v>
      </c>
      <c r="C19" s="52" t="e">
        <f>IF(Rechnen4!$R$17=0,"",Rechnen4!L21)</f>
        <v>#REF!</v>
      </c>
      <c r="D19" s="52" t="e">
        <f>IF(Rechnen4!$R$17=0,"",Rechnen4!M21)</f>
        <v>#REF!</v>
      </c>
      <c r="E19" s="52" t="e">
        <f>IF(Rechnen4!$R$17=0,"",Rechnen4!N21)</f>
        <v>#REF!</v>
      </c>
      <c r="F19" s="32" t="s">
        <v>9</v>
      </c>
      <c r="G19" s="52" t="e">
        <f>IF(Rechnen4!$R$17=0,"",Rechnen4!P21)</f>
        <v>#REF!</v>
      </c>
      <c r="H19" s="33" t="e">
        <f t="shared" si="1"/>
        <v>#REF!</v>
      </c>
      <c r="I19" s="39"/>
      <c r="J19" s="37"/>
      <c r="K19" s="39"/>
      <c r="L19" s="36"/>
      <c r="M19" s="37"/>
      <c r="N19" s="38"/>
      <c r="O19" s="38"/>
    </row>
    <row r="20" spans="1:15" s="53" customFormat="1" ht="18" customHeight="1">
      <c r="A20" s="31" t="e">
        <f>IF(Rechnen4!$R$17=0,"",6)</f>
        <v>#REF!</v>
      </c>
      <c r="B20" s="52" t="str">
        <f>Rechnen4!K22</f>
        <v>Zweiter Gruppe C</v>
      </c>
      <c r="C20" s="52" t="e">
        <f>IF(Rechnen4!$R$17=0,"",Rechnen4!L22)</f>
        <v>#REF!</v>
      </c>
      <c r="D20" s="52" t="e">
        <f>IF(Rechnen4!$R$17=0,"",Rechnen4!M22)</f>
        <v>#REF!</v>
      </c>
      <c r="E20" s="52" t="e">
        <f>IF(Rechnen4!$R$17=0,"",Rechnen4!N22)</f>
        <v>#REF!</v>
      </c>
      <c r="F20" s="32" t="s">
        <v>9</v>
      </c>
      <c r="G20" s="52" t="e">
        <f>IF(Rechnen4!$R$17=0,"",Rechnen4!P22)</f>
        <v>#REF!</v>
      </c>
      <c r="H20" s="33" t="e">
        <f t="shared" si="1"/>
        <v>#REF!</v>
      </c>
      <c r="I20" s="40"/>
      <c r="J20" s="41"/>
      <c r="K20" s="41"/>
      <c r="L20" s="41"/>
      <c r="M20" s="41"/>
      <c r="N20" s="41"/>
      <c r="O20" s="41"/>
    </row>
    <row r="21" spans="1:15" s="53" customFormat="1" ht="18" customHeight="1" hidden="1">
      <c r="A21" s="31" t="e">
        <f>IF(Rechnen4!$R$17=0,"",7)</f>
        <v>#REF!</v>
      </c>
      <c r="B21" s="52">
        <f>Rechnen4!K23</f>
        <v>0</v>
      </c>
      <c r="C21" s="52" t="e">
        <f>IF(Rechnen4!$R$17=0,"",Rechnen4!L23)</f>
        <v>#REF!</v>
      </c>
      <c r="D21" s="52" t="e">
        <f>IF(Rechnen4!$R$17=0,"",Rechnen4!M23)</f>
        <v>#REF!</v>
      </c>
      <c r="E21" s="52" t="e">
        <f>IF(Rechnen4!$R$17=0,"",Rechnen4!N23)</f>
        <v>#REF!</v>
      </c>
      <c r="F21" s="32" t="s">
        <v>9</v>
      </c>
      <c r="G21" s="52" t="e">
        <f>IF(Rechnen4!$R$17=0,"",Rechnen4!P23)</f>
        <v>#REF!</v>
      </c>
      <c r="H21" s="33" t="e">
        <f t="shared" si="1"/>
        <v>#REF!</v>
      </c>
      <c r="I21" s="35"/>
      <c r="J21" s="29"/>
      <c r="K21" s="29"/>
      <c r="L21" s="30"/>
      <c r="M21" s="29"/>
      <c r="N21" s="29"/>
      <c r="O21" s="29"/>
    </row>
    <row r="22" spans="1:15" s="53" customFormat="1" ht="18" customHeight="1" hidden="1">
      <c r="A22" s="31" t="e">
        <f>IF(Rechnen4!$R$17=0,"",8)</f>
        <v>#REF!</v>
      </c>
      <c r="B22" s="52">
        <f>Rechnen4!K24</f>
        <v>0</v>
      </c>
      <c r="C22" s="52" t="e">
        <f>IF(Rechnen4!$R$17=0,"",Rechnen4!L24)</f>
        <v>#REF!</v>
      </c>
      <c r="D22" s="52" t="e">
        <f>IF(Rechnen4!$R$17=0,"",Rechnen4!M24)</f>
        <v>#REF!</v>
      </c>
      <c r="E22" s="52" t="e">
        <f>IF(Rechnen4!$R$17=0,"",Rechnen4!N24)</f>
        <v>#REF!</v>
      </c>
      <c r="F22" s="32" t="s">
        <v>9</v>
      </c>
      <c r="G22" s="52" t="e">
        <f>IF(Rechnen4!$R$17=0,"",Rechnen4!P24)</f>
        <v>#REF!</v>
      </c>
      <c r="H22" s="33" t="e">
        <f t="shared" si="1"/>
        <v>#REF!</v>
      </c>
      <c r="I22" s="30"/>
      <c r="J22" s="29"/>
      <c r="K22" s="29"/>
      <c r="L22" s="30"/>
      <c r="M22" s="29"/>
      <c r="N22" s="29"/>
      <c r="O22" s="29"/>
    </row>
  </sheetData>
  <sheetProtection password="E760" sheet="1" objects="1" scenarios="1"/>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zoomScale="264" zoomScaleNormal="264" zoomScalePageLayoutView="0" workbookViewId="0" topLeftCell="A1">
      <selection activeCell="A1" sqref="A1"/>
    </sheetView>
  </sheetViews>
  <sheetFormatPr defaultColWidth="11.421875" defaultRowHeight="12.75"/>
  <cols>
    <col min="1" max="1" width="86.57421875" style="20" customWidth="1"/>
    <col min="2" max="2" width="35.7109375" style="20" customWidth="1"/>
    <col min="3" max="16384" width="11.421875" style="20" customWidth="1"/>
  </cols>
  <sheetData>
    <row r="1" ht="64.5" customHeight="1">
      <c r="A1" s="22" t="s">
        <v>24</v>
      </c>
    </row>
    <row r="2" ht="97.5" customHeight="1">
      <c r="A2" s="23"/>
    </row>
    <row r="3" ht="112.5" customHeight="1">
      <c r="A3" s="23"/>
    </row>
    <row r="4" ht="150" customHeight="1">
      <c r="A4" s="21"/>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F27"/>
  <sheetViews>
    <sheetView zoomScalePageLayoutView="0" workbookViewId="0" topLeftCell="A4">
      <selection activeCell="A1" sqref="A1"/>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155" t="s">
        <v>34</v>
      </c>
      <c r="B1" s="155" t="s">
        <v>35</v>
      </c>
      <c r="C1" s="228" t="s">
        <v>10</v>
      </c>
      <c r="D1" s="228"/>
      <c r="E1" s="228"/>
    </row>
    <row r="2" spans="1:4" ht="18" customHeight="1">
      <c r="A2" s="177" t="s">
        <v>116</v>
      </c>
      <c r="B2" s="178" t="s">
        <v>121</v>
      </c>
      <c r="C2" s="3" t="s">
        <v>11</v>
      </c>
      <c r="D2" s="4" t="s">
        <v>12</v>
      </c>
    </row>
    <row r="3" spans="1:4" ht="18" customHeight="1">
      <c r="A3" s="177" t="s">
        <v>117</v>
      </c>
      <c r="B3" s="178" t="s">
        <v>122</v>
      </c>
      <c r="C3" s="3" t="s">
        <v>2</v>
      </c>
      <c r="D3" s="42">
        <v>0.010416666666666666</v>
      </c>
    </row>
    <row r="4" spans="1:3" ht="18" customHeight="1">
      <c r="A4" s="177" t="s">
        <v>118</v>
      </c>
      <c r="B4" s="178" t="s">
        <v>123</v>
      </c>
      <c r="C4" s="3" t="s">
        <v>25</v>
      </c>
    </row>
    <row r="5" spans="1:4" ht="18" customHeight="1">
      <c r="A5" s="177" t="s">
        <v>119</v>
      </c>
      <c r="B5" s="178" t="s">
        <v>124</v>
      </c>
      <c r="C5" s="3" t="s">
        <v>3</v>
      </c>
      <c r="D5" s="43">
        <v>0</v>
      </c>
    </row>
    <row r="6" spans="1:4" ht="18" customHeight="1">
      <c r="A6" s="177" t="s">
        <v>120</v>
      </c>
      <c r="B6" s="178" t="s">
        <v>125</v>
      </c>
      <c r="C6" s="6" t="s">
        <v>13</v>
      </c>
      <c r="D6" s="5"/>
    </row>
    <row r="7" spans="1:4" ht="18" customHeight="1">
      <c r="A7" s="177" t="s">
        <v>112</v>
      </c>
      <c r="B7" s="178" t="s">
        <v>113</v>
      </c>
      <c r="C7" s="3" t="s">
        <v>3</v>
      </c>
      <c r="D7" s="44">
        <v>0.003472222222222222</v>
      </c>
    </row>
    <row r="8" spans="1:3" ht="18" customHeight="1" thickBot="1">
      <c r="A8" s="153"/>
      <c r="B8" s="154"/>
      <c r="C8" s="6" t="s">
        <v>92</v>
      </c>
    </row>
    <row r="9" spans="1:2" ht="18" customHeight="1" hidden="1">
      <c r="A9" s="156"/>
      <c r="B9" s="157"/>
    </row>
    <row r="10" spans="1:2" ht="30.75" customHeight="1">
      <c r="A10" s="155" t="s">
        <v>50</v>
      </c>
      <c r="B10" s="155" t="s">
        <v>53</v>
      </c>
    </row>
    <row r="11" spans="1:2" ht="18" customHeight="1">
      <c r="A11" s="179" t="s">
        <v>126</v>
      </c>
      <c r="B11" s="159" t="s">
        <v>131</v>
      </c>
    </row>
    <row r="12" spans="1:6" ht="18" customHeight="1">
      <c r="A12" s="179" t="s">
        <v>127</v>
      </c>
      <c r="B12" s="159" t="s">
        <v>132</v>
      </c>
      <c r="C12" s="3" t="s">
        <v>149</v>
      </c>
      <c r="F12" s="3" t="s">
        <v>150</v>
      </c>
    </row>
    <row r="13" spans="1:6" ht="18" customHeight="1">
      <c r="A13" s="179" t="s">
        <v>128</v>
      </c>
      <c r="B13" s="159" t="s">
        <v>133</v>
      </c>
      <c r="C13" s="3" t="s">
        <v>151</v>
      </c>
      <c r="D13" s="229">
        <v>43470</v>
      </c>
      <c r="E13" s="229"/>
      <c r="F13" s="196">
        <v>0.375</v>
      </c>
    </row>
    <row r="14" spans="1:2" ht="12.75">
      <c r="A14" s="179" t="s">
        <v>129</v>
      </c>
      <c r="B14" s="159" t="s">
        <v>134</v>
      </c>
    </row>
    <row r="15" spans="1:6" ht="12.75">
      <c r="A15" s="179" t="s">
        <v>130</v>
      </c>
      <c r="B15" s="159" t="s">
        <v>135</v>
      </c>
      <c r="C15" s="3" t="s">
        <v>149</v>
      </c>
      <c r="F15" s="3" t="s">
        <v>150</v>
      </c>
    </row>
    <row r="16" spans="1:6" ht="12.75">
      <c r="A16" s="179" t="s">
        <v>114</v>
      </c>
      <c r="B16" s="159" t="s">
        <v>115</v>
      </c>
      <c r="C16" s="3" t="s">
        <v>152</v>
      </c>
      <c r="D16" s="230">
        <v>43471</v>
      </c>
      <c r="E16" s="230"/>
      <c r="F16" s="197">
        <v>0.4166666666666667</v>
      </c>
    </row>
    <row r="17" spans="1:2" ht="13.5" thickBot="1">
      <c r="A17" s="153"/>
      <c r="B17" s="153"/>
    </row>
    <row r="18" spans="1:2" ht="12.75" hidden="1">
      <c r="A18" s="158"/>
      <c r="B18" s="143"/>
    </row>
    <row r="19" spans="1:2" ht="30.75" customHeight="1">
      <c r="A19" s="155" t="s">
        <v>57</v>
      </c>
      <c r="B19" s="155" t="s">
        <v>58</v>
      </c>
    </row>
    <row r="20" spans="1:2" ht="12.75">
      <c r="A20" s="160" t="s">
        <v>136</v>
      </c>
      <c r="B20" s="160" t="s">
        <v>141</v>
      </c>
    </row>
    <row r="21" spans="1:2" ht="12.75">
      <c r="A21" s="160" t="s">
        <v>137</v>
      </c>
      <c r="B21" s="160" t="s">
        <v>142</v>
      </c>
    </row>
    <row r="22" spans="1:2" ht="12.75">
      <c r="A22" s="160" t="s">
        <v>138</v>
      </c>
      <c r="B22" s="160" t="s">
        <v>143</v>
      </c>
    </row>
    <row r="23" spans="1:2" ht="12.75">
      <c r="A23" s="160" t="s">
        <v>139</v>
      </c>
      <c r="B23" s="160" t="s">
        <v>144</v>
      </c>
    </row>
    <row r="24" spans="1:2" ht="12.75">
      <c r="A24" s="160" t="s">
        <v>140</v>
      </c>
      <c r="B24" s="160" t="s">
        <v>145</v>
      </c>
    </row>
    <row r="25" spans="1:2" ht="12.75">
      <c r="A25" s="160" t="s">
        <v>146</v>
      </c>
      <c r="B25" s="160" t="s">
        <v>147</v>
      </c>
    </row>
    <row r="26" spans="1:2" ht="12.75">
      <c r="A26" s="153"/>
      <c r="B26" s="2"/>
    </row>
    <row r="27" ht="12.75">
      <c r="B27" s="2"/>
    </row>
  </sheetData>
  <sheetProtection password="E760" sheet="1" objects="1" scenarios="1"/>
  <mergeCells count="3">
    <mergeCell ref="C1:E1"/>
    <mergeCell ref="D13:E13"/>
    <mergeCell ref="D16:E16"/>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12"/>
  <dimension ref="A1:J69"/>
  <sheetViews>
    <sheetView zoomScale="90" zoomScaleNormal="90" zoomScalePageLayoutView="0" workbookViewId="0" topLeftCell="A22">
      <selection activeCell="B41" sqref="B41"/>
    </sheetView>
  </sheetViews>
  <sheetFormatPr defaultColWidth="11.421875" defaultRowHeight="12.75"/>
  <cols>
    <col min="1" max="1" width="14.421875" style="49" customWidth="1"/>
    <col min="2" max="2" width="5.8515625" style="48" customWidth="1"/>
    <col min="3" max="3" width="2.7109375" style="65" customWidth="1"/>
    <col min="4" max="4" width="4.7109375" style="47" customWidth="1"/>
    <col min="5" max="5" width="29.00390625" style="47" customWidth="1"/>
    <col min="6" max="6" width="1.57421875" style="45" customWidth="1"/>
    <col min="7" max="7" width="29.140625" style="47" customWidth="1"/>
    <col min="8" max="8" width="4.57421875" style="45" customWidth="1"/>
    <col min="9" max="9" width="1.7109375" style="47" customWidth="1"/>
    <col min="10" max="10" width="4.57421875" style="45" customWidth="1"/>
    <col min="11" max="16384" width="11.421875" style="45" customWidth="1"/>
  </cols>
  <sheetData>
    <row r="1" spans="1:10" s="46" customFormat="1" ht="24.75" customHeight="1">
      <c r="A1" s="238" t="s">
        <v>109</v>
      </c>
      <c r="B1" s="239"/>
      <c r="C1" s="239"/>
      <c r="D1" s="240"/>
      <c r="E1" s="45"/>
      <c r="G1" s="238" t="s">
        <v>109</v>
      </c>
      <c r="H1" s="240"/>
      <c r="I1" s="47"/>
      <c r="J1" s="45"/>
    </row>
    <row r="2" spans="1:8" ht="14.25">
      <c r="A2" s="234" t="str">
        <f>Spielplan!E199</f>
        <v>Erster Gruppe A</v>
      </c>
      <c r="B2" s="235"/>
      <c r="C2" s="235"/>
      <c r="D2" s="236"/>
      <c r="E2" s="45"/>
      <c r="G2" s="237" t="str">
        <f>Spielplan!E209</f>
        <v>Erster Gruppe D</v>
      </c>
      <c r="H2" s="237"/>
    </row>
    <row r="3" spans="1:8" ht="14.25">
      <c r="A3" s="234" t="str">
        <f>Spielplan!G199</f>
        <v>Zweitbester Gruppendritte</v>
      </c>
      <c r="B3" s="235"/>
      <c r="C3" s="235"/>
      <c r="D3" s="236"/>
      <c r="E3" s="45"/>
      <c r="G3" s="237" t="str">
        <f>Spielplan!G209</f>
        <v>Zweiter Gruppe A</v>
      </c>
      <c r="H3" s="237"/>
    </row>
    <row r="4" spans="1:8" ht="14.25">
      <c r="A4" s="234" t="str">
        <f>Spielplan!E202</f>
        <v>Erster Gruppe B</v>
      </c>
      <c r="B4" s="235"/>
      <c r="C4" s="235"/>
      <c r="D4" s="236"/>
      <c r="E4" s="45"/>
      <c r="G4" s="237" t="str">
        <f>Spielplan!E212</f>
        <v>Erster Gruppe E</v>
      </c>
      <c r="H4" s="237"/>
    </row>
    <row r="5" spans="1:8" ht="14.25">
      <c r="A5" s="234" t="str">
        <f>Spielplan!G202</f>
        <v>Bester Gruppendritte</v>
      </c>
      <c r="B5" s="235"/>
      <c r="C5" s="235"/>
      <c r="D5" s="236"/>
      <c r="E5" s="45"/>
      <c r="G5" s="237" t="str">
        <f>Spielplan!G212</f>
        <v>Zweiter Gruppe B</v>
      </c>
      <c r="H5" s="237"/>
    </row>
    <row r="6" spans="1:8" ht="14.25">
      <c r="A6" s="234" t="str">
        <f>Spielplan!E205</f>
        <v>Erster Gruppe C</v>
      </c>
      <c r="B6" s="235"/>
      <c r="C6" s="235"/>
      <c r="D6" s="236"/>
      <c r="E6" s="45"/>
      <c r="G6" s="237" t="str">
        <f>Spielplan!E215</f>
        <v>Erster Gruppe F</v>
      </c>
      <c r="H6" s="237"/>
    </row>
    <row r="7" spans="1:8" ht="14.25">
      <c r="A7" s="234" t="str">
        <f>Spielplan!G205</f>
        <v>Zweiter Gruppe F</v>
      </c>
      <c r="B7" s="235"/>
      <c r="C7" s="235"/>
      <c r="D7" s="236"/>
      <c r="E7" s="45"/>
      <c r="G7" s="237" t="str">
        <f>Spielplan!G215</f>
        <v>Zweiter Gruppe C</v>
      </c>
      <c r="H7" s="237"/>
    </row>
    <row r="8" spans="1:8" ht="14.25" hidden="1">
      <c r="A8" s="234">
        <f>Vorgaben!A26</f>
        <v>0</v>
      </c>
      <c r="B8" s="235"/>
      <c r="C8" s="235"/>
      <c r="D8" s="236"/>
      <c r="E8" s="45"/>
      <c r="G8" s="237">
        <f>Vorgaben!B26</f>
        <v>0</v>
      </c>
      <c r="H8" s="237"/>
    </row>
    <row r="9" spans="1:8" ht="14.25" hidden="1">
      <c r="A9" s="234">
        <f>Vorgaben!A27</f>
        <v>0</v>
      </c>
      <c r="B9" s="235"/>
      <c r="C9" s="235"/>
      <c r="D9" s="236"/>
      <c r="E9" s="45"/>
      <c r="G9" s="237">
        <f>Vorgaben!B27</f>
        <v>0</v>
      </c>
      <c r="H9" s="237"/>
    </row>
    <row r="10" spans="1:7" ht="30" customHeight="1">
      <c r="A10" s="231" t="s">
        <v>49</v>
      </c>
      <c r="B10" s="231"/>
      <c r="C10" s="231"/>
      <c r="D10" s="231"/>
      <c r="E10" s="231"/>
      <c r="G10" s="45"/>
    </row>
    <row r="11" spans="1:10" s="62" customFormat="1" ht="27.75" customHeight="1">
      <c r="A11" s="76" t="s">
        <v>4</v>
      </c>
      <c r="B11" s="77" t="s">
        <v>5</v>
      </c>
      <c r="C11" s="232" t="s">
        <v>108</v>
      </c>
      <c r="D11" s="232"/>
      <c r="E11" s="78" t="s">
        <v>32</v>
      </c>
      <c r="F11" s="78"/>
      <c r="G11" s="78"/>
      <c r="H11" s="233"/>
      <c r="I11" s="233"/>
      <c r="J11" s="233"/>
    </row>
    <row r="12" spans="1:10" s="83" customFormat="1" ht="19.5" customHeight="1">
      <c r="A12" s="88">
        <f>Vorgaben!D13</f>
        <v>43470</v>
      </c>
      <c r="B12" s="89">
        <v>1</v>
      </c>
      <c r="C12" s="90" t="s">
        <v>106</v>
      </c>
      <c r="D12" s="109" t="s">
        <v>38</v>
      </c>
      <c r="E12" s="92" t="str">
        <f>A2</f>
        <v>Erster Gruppe A</v>
      </c>
      <c r="F12" s="93" t="s">
        <v>8</v>
      </c>
      <c r="G12" s="94" t="str">
        <f>A3</f>
        <v>Zweitbester Gruppendritte</v>
      </c>
      <c r="H12" s="87">
        <f>IF(Spielplan!H199="","",Spielplan!H199)</f>
        <v>1</v>
      </c>
      <c r="I12" s="100" t="s">
        <v>9</v>
      </c>
      <c r="J12" s="87">
        <f>IF(Spielplan!J199="","",Spielplan!J199)</f>
        <v>2</v>
      </c>
    </row>
    <row r="13" spans="1:10" s="83" customFormat="1" ht="19.5" customHeight="1">
      <c r="A13" s="95">
        <f>A12</f>
        <v>43470</v>
      </c>
      <c r="B13" s="96">
        <v>2</v>
      </c>
      <c r="C13" s="97" t="s">
        <v>106</v>
      </c>
      <c r="D13" s="85" t="s">
        <v>39</v>
      </c>
      <c r="E13" s="99" t="str">
        <f>A4</f>
        <v>Erster Gruppe B</v>
      </c>
      <c r="F13" s="100" t="s">
        <v>8</v>
      </c>
      <c r="G13" s="101" t="str">
        <f>A5</f>
        <v>Bester Gruppendritte</v>
      </c>
      <c r="H13" s="87">
        <f>IF(Spielplan!H202="","",Spielplan!H202)</f>
        <v>1</v>
      </c>
      <c r="I13" s="100" t="s">
        <v>9</v>
      </c>
      <c r="J13" s="87">
        <f>IF(Spielplan!J202="","",Spielplan!J202)</f>
        <v>2</v>
      </c>
    </row>
    <row r="14" spans="1:10" s="83" customFormat="1" ht="19.5" customHeight="1">
      <c r="A14" s="102">
        <f>A13</f>
        <v>43470</v>
      </c>
      <c r="B14" s="103">
        <v>3</v>
      </c>
      <c r="C14" s="104" t="s">
        <v>106</v>
      </c>
      <c r="D14" s="105" t="s">
        <v>40</v>
      </c>
      <c r="E14" s="106" t="str">
        <f>A6</f>
        <v>Erster Gruppe C</v>
      </c>
      <c r="F14" s="107" t="s">
        <v>8</v>
      </c>
      <c r="G14" s="108" t="str">
        <f>A7</f>
        <v>Zweiter Gruppe F</v>
      </c>
      <c r="H14" s="87">
        <f>IF(Spielplan!H205="","",Spielplan!H205)</f>
        <v>1</v>
      </c>
      <c r="I14" s="100" t="s">
        <v>9</v>
      </c>
      <c r="J14" s="87">
        <f>IF(Spielplan!J205="","",Spielplan!J205)</f>
        <v>2</v>
      </c>
    </row>
    <row r="15" spans="1:10" s="83" customFormat="1" ht="19.5" customHeight="1">
      <c r="A15" s="111">
        <f>A12+Vorgaben!$D$3+Vorgaben!$D$5</f>
        <v>43470.010416666664</v>
      </c>
      <c r="B15" s="112">
        <v>4</v>
      </c>
      <c r="C15" s="113" t="s">
        <v>107</v>
      </c>
      <c r="D15" s="114" t="s">
        <v>38</v>
      </c>
      <c r="E15" s="115" t="str">
        <f>G2</f>
        <v>Erster Gruppe D</v>
      </c>
      <c r="F15" s="116" t="s">
        <v>8</v>
      </c>
      <c r="G15" s="117" t="str">
        <f>G3</f>
        <v>Zweiter Gruppe A</v>
      </c>
      <c r="H15" s="87">
        <f>IF(Spielplan!H209="","",Spielplan!H209)</f>
        <v>1</v>
      </c>
      <c r="I15" s="100" t="s">
        <v>9</v>
      </c>
      <c r="J15" s="87">
        <f>IF(Spielplan!J209="","",Spielplan!J209)</f>
        <v>2</v>
      </c>
    </row>
    <row r="16" spans="1:10" s="83" customFormat="1" ht="19.5" customHeight="1">
      <c r="A16" s="111">
        <f>A15</f>
        <v>43470.010416666664</v>
      </c>
      <c r="B16" s="118">
        <v>5</v>
      </c>
      <c r="C16" s="119" t="s">
        <v>107</v>
      </c>
      <c r="D16" s="120" t="s">
        <v>39</v>
      </c>
      <c r="E16" s="121" t="str">
        <f>G4</f>
        <v>Erster Gruppe E</v>
      </c>
      <c r="F16" s="122" t="s">
        <v>8</v>
      </c>
      <c r="G16" s="123" t="str">
        <f>G5</f>
        <v>Zweiter Gruppe B</v>
      </c>
      <c r="H16" s="87">
        <f>IF(Spielplan!H212="","",Spielplan!H212)</f>
        <v>1</v>
      </c>
      <c r="I16" s="100" t="s">
        <v>9</v>
      </c>
      <c r="J16" s="87">
        <f>IF(Spielplan!J212="","",Spielplan!J212)</f>
        <v>2</v>
      </c>
    </row>
    <row r="17" spans="1:10" s="83" customFormat="1" ht="19.5" customHeight="1">
      <c r="A17" s="124">
        <f>A16</f>
        <v>43470.010416666664</v>
      </c>
      <c r="B17" s="125">
        <f>B16+1</f>
        <v>6</v>
      </c>
      <c r="C17" s="126" t="s">
        <v>107</v>
      </c>
      <c r="D17" s="127" t="s">
        <v>40</v>
      </c>
      <c r="E17" s="128" t="str">
        <f>G6</f>
        <v>Erster Gruppe F</v>
      </c>
      <c r="F17" s="129" t="s">
        <v>8</v>
      </c>
      <c r="G17" s="130" t="str">
        <f>G7</f>
        <v>Zweiter Gruppe C</v>
      </c>
      <c r="H17" s="87">
        <f>IF(Spielplan!H215="","",Spielplan!H215)</f>
        <v>1</v>
      </c>
      <c r="I17" s="100" t="s">
        <v>9</v>
      </c>
      <c r="J17" s="87">
        <f>IF(Spielplan!J215="","",Spielplan!J215)</f>
        <v>2</v>
      </c>
    </row>
    <row r="18" spans="1:10" s="83" customFormat="1" ht="19.5" customHeight="1">
      <c r="A18" s="95">
        <f>A64</f>
        <v>43470.02083333333</v>
      </c>
      <c r="B18" s="125">
        <f aca="true" t="shared" si="0" ref="B18:B41">B17+1</f>
        <v>7</v>
      </c>
      <c r="C18" s="97" t="s">
        <v>106</v>
      </c>
      <c r="D18" s="98" t="s">
        <v>39</v>
      </c>
      <c r="E18" s="99" t="str">
        <f>A4</f>
        <v>Erster Gruppe B</v>
      </c>
      <c r="F18" s="100" t="s">
        <v>8</v>
      </c>
      <c r="G18" s="101" t="str">
        <f>A2</f>
        <v>Erster Gruppe A</v>
      </c>
      <c r="H18" s="87" t="e">
        <f>IF(Spielplan!#REF!="","",Spielplan!#REF!)</f>
        <v>#REF!</v>
      </c>
      <c r="I18" s="100" t="s">
        <v>9</v>
      </c>
      <c r="J18" s="87" t="e">
        <f>IF(Spielplan!#REF!="","",Spielplan!#REF!)</f>
        <v>#REF!</v>
      </c>
    </row>
    <row r="19" spans="1:10" s="83" customFormat="1" ht="19.5" customHeight="1">
      <c r="A19" s="95">
        <f>A58+Vorgaben!$D$3+Vorgaben!$D$5</f>
        <v>43470.1458333333</v>
      </c>
      <c r="B19" s="125">
        <f t="shared" si="0"/>
        <v>8</v>
      </c>
      <c r="C19" s="84" t="s">
        <v>106</v>
      </c>
      <c r="D19" s="91" t="s">
        <v>38</v>
      </c>
      <c r="E19" s="80" t="str">
        <f>A3</f>
        <v>Zweitbester Gruppendritte</v>
      </c>
      <c r="F19" s="81" t="s">
        <v>8</v>
      </c>
      <c r="G19" s="82" t="str">
        <f>A7</f>
        <v>Zweiter Gruppe F</v>
      </c>
      <c r="H19" s="87" t="e">
        <f>IF(Spielplan!#REF!="","",Spielplan!#REF!)</f>
        <v>#REF!</v>
      </c>
      <c r="I19" s="100" t="s">
        <v>9</v>
      </c>
      <c r="J19" s="87" t="e">
        <f>IF(Spielplan!#REF!="","",Spielplan!#REF!)</f>
        <v>#REF!</v>
      </c>
    </row>
    <row r="20" spans="1:10" s="83" customFormat="1" ht="19.5" customHeight="1">
      <c r="A20" s="95">
        <f>A31</f>
        <v>43470.12499999997</v>
      </c>
      <c r="B20" s="125">
        <f t="shared" si="0"/>
        <v>9</v>
      </c>
      <c r="C20" s="97" t="s">
        <v>106</v>
      </c>
      <c r="D20" s="98" t="s">
        <v>39</v>
      </c>
      <c r="E20" s="99" t="str">
        <f>A6</f>
        <v>Erster Gruppe C</v>
      </c>
      <c r="F20" s="100" t="s">
        <v>8</v>
      </c>
      <c r="G20" s="101" t="str">
        <f>A5</f>
        <v>Bester Gruppendritte</v>
      </c>
      <c r="H20" s="87" t="e">
        <f>IF(Spielplan!#REF!="","",Spielplan!#REF!)</f>
        <v>#REF!</v>
      </c>
      <c r="I20" s="100" t="s">
        <v>9</v>
      </c>
      <c r="J20" s="87" t="e">
        <f>IF(Spielplan!#REF!="","",Spielplan!#REF!)</f>
        <v>#REF!</v>
      </c>
    </row>
    <row r="21" spans="1:10" s="83" customFormat="1" ht="19.5" customHeight="1">
      <c r="A21" s="111">
        <f>A42</f>
        <v>43470.03124999999</v>
      </c>
      <c r="B21" s="125">
        <f t="shared" si="0"/>
        <v>10</v>
      </c>
      <c r="C21" s="119" t="s">
        <v>107</v>
      </c>
      <c r="D21" s="120" t="s">
        <v>39</v>
      </c>
      <c r="E21" s="121" t="str">
        <f>G4</f>
        <v>Erster Gruppe E</v>
      </c>
      <c r="F21" s="122" t="s">
        <v>8</v>
      </c>
      <c r="G21" s="123" t="str">
        <f>G2</f>
        <v>Erster Gruppe D</v>
      </c>
      <c r="H21" s="87" t="e">
        <f>IF(Spielplan!#REF!="","",Spielplan!#REF!)</f>
        <v>#REF!</v>
      </c>
      <c r="I21" s="100" t="s">
        <v>9</v>
      </c>
      <c r="J21" s="87" t="e">
        <f>IF(Spielplan!#REF!="","",Spielplan!#REF!)</f>
        <v>#REF!</v>
      </c>
    </row>
    <row r="22" spans="1:10" s="83" customFormat="1" ht="19.5" customHeight="1">
      <c r="A22" s="111">
        <f>A61</f>
        <v>43470.15624999996</v>
      </c>
      <c r="B22" s="125">
        <f t="shared" si="0"/>
        <v>11</v>
      </c>
      <c r="C22" s="119" t="s">
        <v>107</v>
      </c>
      <c r="D22" s="120" t="s">
        <v>39</v>
      </c>
      <c r="E22" s="121" t="str">
        <f>G3</f>
        <v>Zweiter Gruppe A</v>
      </c>
      <c r="F22" s="122" t="s">
        <v>8</v>
      </c>
      <c r="G22" s="123" t="str">
        <f>G7</f>
        <v>Zweiter Gruppe C</v>
      </c>
      <c r="H22" s="87" t="e">
        <f>IF(Spielplan!#REF!="","",Spielplan!#REF!)</f>
        <v>#REF!</v>
      </c>
      <c r="I22" s="100" t="s">
        <v>9</v>
      </c>
      <c r="J22" s="87" t="e">
        <f>IF(Spielplan!#REF!="","",Spielplan!#REF!)</f>
        <v>#REF!</v>
      </c>
    </row>
    <row r="23" spans="1:10" s="83" customFormat="1" ht="19.5" customHeight="1">
      <c r="A23" s="124">
        <f>A34</f>
        <v>43470.135416666635</v>
      </c>
      <c r="B23" s="125">
        <f t="shared" si="0"/>
        <v>12</v>
      </c>
      <c r="C23" s="126" t="s">
        <v>107</v>
      </c>
      <c r="D23" s="127" t="s">
        <v>40</v>
      </c>
      <c r="E23" s="128" t="str">
        <f>G6</f>
        <v>Erster Gruppe F</v>
      </c>
      <c r="F23" s="129" t="s">
        <v>8</v>
      </c>
      <c r="G23" s="130" t="str">
        <f>G5</f>
        <v>Zweiter Gruppe B</v>
      </c>
      <c r="H23" s="87" t="e">
        <f>IF(Spielplan!#REF!="","",Spielplan!#REF!)</f>
        <v>#REF!</v>
      </c>
      <c r="I23" s="100" t="s">
        <v>9</v>
      </c>
      <c r="J23" s="87" t="e">
        <f>IF(Spielplan!#REF!="","",Spielplan!#REF!)</f>
        <v>#REF!</v>
      </c>
    </row>
    <row r="24" spans="1:10" s="83" customFormat="1" ht="19.5" customHeight="1">
      <c r="A24" s="102">
        <f>A18</f>
        <v>43470.02083333333</v>
      </c>
      <c r="B24" s="125">
        <f t="shared" si="0"/>
        <v>13</v>
      </c>
      <c r="C24" s="104" t="s">
        <v>106</v>
      </c>
      <c r="D24" s="110" t="s">
        <v>39</v>
      </c>
      <c r="E24" s="106" t="str">
        <f>A5</f>
        <v>Bester Gruppendritte</v>
      </c>
      <c r="F24" s="107" t="s">
        <v>8</v>
      </c>
      <c r="G24" s="108" t="str">
        <f>A3</f>
        <v>Zweitbester Gruppendritte</v>
      </c>
      <c r="H24" s="87" t="e">
        <f>IF(Spielplan!#REF!="","",Spielplan!#REF!)</f>
        <v>#REF!</v>
      </c>
      <c r="I24" s="100" t="s">
        <v>9</v>
      </c>
      <c r="J24" s="87" t="e">
        <f>IF(Spielplan!#REF!="","",Spielplan!#REF!)</f>
        <v>#REF!</v>
      </c>
    </row>
    <row r="25" spans="1:10" s="83" customFormat="1" ht="19.5" customHeight="1">
      <c r="A25" s="95">
        <f>A51</f>
        <v>43470.083333333314</v>
      </c>
      <c r="B25" s="125">
        <f t="shared" si="0"/>
        <v>14</v>
      </c>
      <c r="C25" s="97" t="s">
        <v>106</v>
      </c>
      <c r="D25" s="98" t="s">
        <v>39</v>
      </c>
      <c r="E25" s="99" t="str">
        <f>A6</f>
        <v>Erster Gruppe C</v>
      </c>
      <c r="F25" s="100" t="s">
        <v>8</v>
      </c>
      <c r="G25" s="101" t="str">
        <f>A4</f>
        <v>Erster Gruppe B</v>
      </c>
      <c r="H25" s="87" t="e">
        <f>IF(Spielplan!#REF!="","",Spielplan!#REF!)</f>
        <v>#REF!</v>
      </c>
      <c r="I25" s="100" t="s">
        <v>9</v>
      </c>
      <c r="J25" s="87" t="e">
        <f>IF(Spielplan!#REF!="","",Spielplan!#REF!)</f>
        <v>#REF!</v>
      </c>
    </row>
    <row r="26" spans="1:10" s="83" customFormat="1" ht="19.5" customHeight="1">
      <c r="A26" s="102">
        <f>A25</f>
        <v>43470.083333333314</v>
      </c>
      <c r="B26" s="125">
        <f t="shared" si="0"/>
        <v>15</v>
      </c>
      <c r="C26" s="104" t="s">
        <v>106</v>
      </c>
      <c r="D26" s="110" t="s">
        <v>39</v>
      </c>
      <c r="E26" s="106" t="str">
        <f>A7</f>
        <v>Zweiter Gruppe F</v>
      </c>
      <c r="F26" s="107" t="s">
        <v>8</v>
      </c>
      <c r="G26" s="108" t="str">
        <f>A2</f>
        <v>Erster Gruppe A</v>
      </c>
      <c r="H26" s="87" t="e">
        <f>IF(Spielplan!#REF!="","",Spielplan!#REF!)</f>
        <v>#REF!</v>
      </c>
      <c r="I26" s="100" t="s">
        <v>9</v>
      </c>
      <c r="J26" s="87" t="e">
        <f>IF(Spielplan!#REF!="","",Spielplan!#REF!)</f>
        <v>#REF!</v>
      </c>
    </row>
    <row r="27" spans="1:10" s="83" customFormat="1" ht="19.5" customHeight="1">
      <c r="A27" s="124">
        <f>A21</f>
        <v>43470.03124999999</v>
      </c>
      <c r="B27" s="125">
        <f t="shared" si="0"/>
        <v>16</v>
      </c>
      <c r="C27" s="126" t="s">
        <v>107</v>
      </c>
      <c r="D27" s="127" t="s">
        <v>40</v>
      </c>
      <c r="E27" s="128" t="str">
        <f>G5</f>
        <v>Zweiter Gruppe B</v>
      </c>
      <c r="F27" s="129" t="s">
        <v>8</v>
      </c>
      <c r="G27" s="130" t="str">
        <f>G3</f>
        <v>Zweiter Gruppe A</v>
      </c>
      <c r="H27" s="87" t="e">
        <f>IF(Spielplan!#REF!="","",Spielplan!#REF!)</f>
        <v>#REF!</v>
      </c>
      <c r="I27" s="100" t="s">
        <v>9</v>
      </c>
      <c r="J27" s="87" t="e">
        <f>IF(Spielplan!#REF!="","",Spielplan!#REF!)</f>
        <v>#REF!</v>
      </c>
    </row>
    <row r="28" spans="1:10" s="83" customFormat="1" ht="19.5" customHeight="1">
      <c r="A28" s="111">
        <f>A52</f>
        <v>43470.09374999998</v>
      </c>
      <c r="B28" s="125">
        <f t="shared" si="0"/>
        <v>17</v>
      </c>
      <c r="C28" s="119" t="s">
        <v>107</v>
      </c>
      <c r="D28" s="120" t="s">
        <v>39</v>
      </c>
      <c r="E28" s="121" t="str">
        <f>G6</f>
        <v>Erster Gruppe F</v>
      </c>
      <c r="F28" s="122" t="s">
        <v>8</v>
      </c>
      <c r="G28" s="123" t="str">
        <f>G4</f>
        <v>Erster Gruppe E</v>
      </c>
      <c r="H28" s="87" t="e">
        <f>IF(Spielplan!#REF!="","",Spielplan!#REF!)</f>
        <v>#REF!</v>
      </c>
      <c r="I28" s="100" t="s">
        <v>9</v>
      </c>
      <c r="J28" s="87" t="e">
        <f>IF(Spielplan!#REF!="","",Spielplan!#REF!)</f>
        <v>#REF!</v>
      </c>
    </row>
    <row r="29" spans="1:10" s="83" customFormat="1" ht="19.5" customHeight="1">
      <c r="A29" s="124">
        <f>A28</f>
        <v>43470.09374999998</v>
      </c>
      <c r="B29" s="125">
        <f t="shared" si="0"/>
        <v>18</v>
      </c>
      <c r="C29" s="126" t="s">
        <v>107</v>
      </c>
      <c r="D29" s="127" t="s">
        <v>40</v>
      </c>
      <c r="E29" s="128" t="str">
        <f>G7</f>
        <v>Zweiter Gruppe C</v>
      </c>
      <c r="F29" s="129" t="s">
        <v>8</v>
      </c>
      <c r="G29" s="130" t="str">
        <f>G2</f>
        <v>Erster Gruppe D</v>
      </c>
      <c r="H29" s="87" t="e">
        <f>IF(Spielplan!#REF!="","",Spielplan!#REF!)</f>
        <v>#REF!</v>
      </c>
      <c r="I29" s="100" t="s">
        <v>9</v>
      </c>
      <c r="J29" s="87" t="e">
        <f>IF(Spielplan!#REF!="","",Spielplan!#REF!)</f>
        <v>#REF!</v>
      </c>
    </row>
    <row r="30" spans="1:10" s="83" customFormat="1" ht="19.5" customHeight="1">
      <c r="A30" s="95">
        <f>A63</f>
        <v>43470.16666666663</v>
      </c>
      <c r="B30" s="125">
        <f t="shared" si="0"/>
        <v>19</v>
      </c>
      <c r="C30" s="84" t="s">
        <v>106</v>
      </c>
      <c r="D30" s="98" t="s">
        <v>39</v>
      </c>
      <c r="E30" s="80" t="str">
        <f>A2</f>
        <v>Erster Gruppe A</v>
      </c>
      <c r="F30" s="81" t="s">
        <v>8</v>
      </c>
      <c r="G30" s="82" t="str">
        <f>A6</f>
        <v>Erster Gruppe C</v>
      </c>
      <c r="H30" s="87" t="e">
        <f>IF(Spielplan!#REF!="","",Spielplan!#REF!)</f>
        <v>#REF!</v>
      </c>
      <c r="I30" s="100" t="s">
        <v>9</v>
      </c>
      <c r="J30" s="87" t="e">
        <f>IF(Spielplan!#REF!="","",Spielplan!#REF!)</f>
        <v>#REF!</v>
      </c>
    </row>
    <row r="31" spans="1:10" s="83" customFormat="1" ht="19.5" customHeight="1">
      <c r="A31" s="95">
        <f>A40+Vorgaben!$D$3+Vorgaben!$D$5</f>
        <v>43470.12499999997</v>
      </c>
      <c r="B31" s="125">
        <f t="shared" si="0"/>
        <v>20</v>
      </c>
      <c r="C31" s="84" t="s">
        <v>106</v>
      </c>
      <c r="D31" s="91" t="s">
        <v>38</v>
      </c>
      <c r="E31" s="80" t="str">
        <f>A5</f>
        <v>Bester Gruppendritte</v>
      </c>
      <c r="F31" s="81" t="s">
        <v>8</v>
      </c>
      <c r="G31" s="82" t="str">
        <f>A7</f>
        <v>Zweiter Gruppe F</v>
      </c>
      <c r="H31" s="87" t="e">
        <f>IF(Spielplan!#REF!="","",Spielplan!#REF!)</f>
        <v>#REF!</v>
      </c>
      <c r="I31" s="100" t="s">
        <v>9</v>
      </c>
      <c r="J31" s="87" t="e">
        <f>IF(Spielplan!#REF!="","",Spielplan!#REF!)</f>
        <v>#REF!</v>
      </c>
    </row>
    <row r="32" spans="1:10" s="83" customFormat="1" ht="19.5" customHeight="1">
      <c r="A32" s="102">
        <f>A44</f>
        <v>43470.04166666666</v>
      </c>
      <c r="B32" s="125">
        <f t="shared" si="0"/>
        <v>21</v>
      </c>
      <c r="C32" s="104" t="s">
        <v>106</v>
      </c>
      <c r="D32" s="110" t="s">
        <v>39</v>
      </c>
      <c r="E32" s="106" t="str">
        <f>A3</f>
        <v>Zweitbester Gruppendritte</v>
      </c>
      <c r="F32" s="107" t="s">
        <v>8</v>
      </c>
      <c r="G32" s="108" t="str">
        <f>A4</f>
        <v>Erster Gruppe B</v>
      </c>
      <c r="H32" s="87" t="e">
        <f>IF(Spielplan!#REF!="","",Spielplan!#REF!)</f>
        <v>#REF!</v>
      </c>
      <c r="I32" s="100" t="s">
        <v>9</v>
      </c>
      <c r="J32" s="87" t="e">
        <f>IF(Spielplan!#REF!="","",Spielplan!#REF!)</f>
        <v>#REF!</v>
      </c>
    </row>
    <row r="33" spans="1:10" s="83" customFormat="1" ht="19.5" customHeight="1">
      <c r="A33" s="111">
        <f>A63+Vorgaben!$D$3+Vorgaben!$D$5</f>
        <v>43470.17708333329</v>
      </c>
      <c r="B33" s="125">
        <f t="shared" si="0"/>
        <v>22</v>
      </c>
      <c r="C33" s="113" t="s">
        <v>107</v>
      </c>
      <c r="D33" s="114" t="s">
        <v>38</v>
      </c>
      <c r="E33" s="115" t="str">
        <f>G2</f>
        <v>Erster Gruppe D</v>
      </c>
      <c r="F33" s="116" t="s">
        <v>8</v>
      </c>
      <c r="G33" s="117" t="str">
        <f>G6</f>
        <v>Erster Gruppe F</v>
      </c>
      <c r="H33" s="87" t="e">
        <f>IF(Spielplan!#REF!="","",Spielplan!#REF!)</f>
        <v>#REF!</v>
      </c>
      <c r="I33" s="100" t="s">
        <v>9</v>
      </c>
      <c r="J33" s="87" t="e">
        <f>IF(Spielplan!#REF!="","",Spielplan!#REF!)</f>
        <v>#REF!</v>
      </c>
    </row>
    <row r="34" spans="1:10" s="83" customFormat="1" ht="19.5" customHeight="1">
      <c r="A34" s="111">
        <f>A58</f>
        <v>43470.135416666635</v>
      </c>
      <c r="B34" s="125">
        <f t="shared" si="0"/>
        <v>23</v>
      </c>
      <c r="C34" s="119" t="s">
        <v>107</v>
      </c>
      <c r="D34" s="120" t="s">
        <v>39</v>
      </c>
      <c r="E34" s="121" t="str">
        <f>G5</f>
        <v>Zweiter Gruppe B</v>
      </c>
      <c r="F34" s="122" t="s">
        <v>8</v>
      </c>
      <c r="G34" s="123" t="str">
        <f>G7</f>
        <v>Zweiter Gruppe C</v>
      </c>
      <c r="H34" s="87" t="e">
        <f>IF(Spielplan!#REF!="","",Spielplan!#REF!)</f>
        <v>#REF!</v>
      </c>
      <c r="I34" s="100" t="s">
        <v>9</v>
      </c>
      <c r="J34" s="87" t="e">
        <f>IF(Spielplan!#REF!="","",Spielplan!#REF!)</f>
        <v>#REF!</v>
      </c>
    </row>
    <row r="35" spans="1:10" s="83" customFormat="1" ht="19.5" customHeight="1">
      <c r="A35" s="124">
        <f>A46</f>
        <v>43470.05208333332</v>
      </c>
      <c r="B35" s="125">
        <f t="shared" si="0"/>
        <v>24</v>
      </c>
      <c r="C35" s="126" t="s">
        <v>107</v>
      </c>
      <c r="D35" s="127" t="s">
        <v>40</v>
      </c>
      <c r="E35" s="128" t="str">
        <f>G3</f>
        <v>Zweiter Gruppe A</v>
      </c>
      <c r="F35" s="129" t="s">
        <v>8</v>
      </c>
      <c r="G35" s="130" t="str">
        <f>G4</f>
        <v>Erster Gruppe E</v>
      </c>
      <c r="H35" s="87" t="e">
        <f>IF(Spielplan!#REF!="","",Spielplan!#REF!)</f>
        <v>#REF!</v>
      </c>
      <c r="I35" s="100" t="s">
        <v>9</v>
      </c>
      <c r="J35" s="87" t="e">
        <f>IF(Spielplan!#REF!="","",Spielplan!#REF!)</f>
        <v>#REF!</v>
      </c>
    </row>
    <row r="36" spans="1:10" s="83" customFormat="1" ht="19.5" customHeight="1">
      <c r="A36" s="95">
        <f>A45+Vorgaben!$D$3+Vorgaben!$D$5</f>
        <v>43470.062499999985</v>
      </c>
      <c r="B36" s="125">
        <f t="shared" si="0"/>
        <v>25</v>
      </c>
      <c r="C36" s="90" t="s">
        <v>106</v>
      </c>
      <c r="D36" s="91" t="s">
        <v>38</v>
      </c>
      <c r="E36" s="92" t="str">
        <f>A5</f>
        <v>Bester Gruppendritte</v>
      </c>
      <c r="F36" s="93" t="s">
        <v>8</v>
      </c>
      <c r="G36" s="94" t="str">
        <f>A2</f>
        <v>Erster Gruppe A</v>
      </c>
      <c r="H36" s="87" t="e">
        <f>IF(Spielplan!#REF!="","",Spielplan!#REF!)</f>
        <v>#REF!</v>
      </c>
      <c r="I36" s="100" t="s">
        <v>9</v>
      </c>
      <c r="J36" s="87" t="e">
        <f>IF(Spielplan!#REF!="","",Spielplan!#REF!)</f>
        <v>#REF!</v>
      </c>
    </row>
    <row r="37" spans="1:10" s="83" customFormat="1" ht="19.5" customHeight="1">
      <c r="A37" s="102">
        <f>A54</f>
        <v>43470.10416666664</v>
      </c>
      <c r="B37" s="125">
        <f t="shared" si="0"/>
        <v>26</v>
      </c>
      <c r="C37" s="84" t="s">
        <v>106</v>
      </c>
      <c r="D37" s="110" t="s">
        <v>39</v>
      </c>
      <c r="E37" s="80" t="str">
        <f>A3</f>
        <v>Zweitbester Gruppendritte</v>
      </c>
      <c r="F37" s="81" t="s">
        <v>8</v>
      </c>
      <c r="G37" s="82" t="str">
        <f>A6</f>
        <v>Erster Gruppe C</v>
      </c>
      <c r="H37" s="87" t="e">
        <f>IF(Spielplan!#REF!="","",Spielplan!#REF!)</f>
        <v>#REF!</v>
      </c>
      <c r="I37" s="100" t="s">
        <v>9</v>
      </c>
      <c r="J37" s="87" t="e">
        <f>IF(Spielplan!#REF!="","",Spielplan!#REF!)</f>
        <v>#REF!</v>
      </c>
    </row>
    <row r="38" spans="1:10" s="83" customFormat="1" ht="19.5" customHeight="1">
      <c r="A38" s="88">
        <f>A33+Vorgaben!$D$3+Vorgaben!$D$5</f>
        <v>43470.187499999956</v>
      </c>
      <c r="B38" s="125">
        <f t="shared" si="0"/>
        <v>27</v>
      </c>
      <c r="C38" s="90" t="s">
        <v>106</v>
      </c>
      <c r="D38" s="109" t="s">
        <v>38</v>
      </c>
      <c r="E38" s="92" t="str">
        <f>A4</f>
        <v>Erster Gruppe B</v>
      </c>
      <c r="F38" s="93" t="s">
        <v>8</v>
      </c>
      <c r="G38" s="94" t="str">
        <f>A7</f>
        <v>Zweiter Gruppe F</v>
      </c>
      <c r="H38" s="87" t="e">
        <f>IF(Spielplan!#REF!="","",Spielplan!#REF!)</f>
        <v>#REF!</v>
      </c>
      <c r="I38" s="100" t="s">
        <v>9</v>
      </c>
      <c r="J38" s="87" t="e">
        <f>IF(Spielplan!#REF!="","",Spielplan!#REF!)</f>
        <v>#REF!</v>
      </c>
    </row>
    <row r="39" spans="1:10" s="83" customFormat="1" ht="19.5" customHeight="1">
      <c r="A39" s="111">
        <f>A36+Vorgaben!$D$3+Vorgaben!$D$5</f>
        <v>43470.07291666665</v>
      </c>
      <c r="B39" s="125">
        <f t="shared" si="0"/>
        <v>28</v>
      </c>
      <c r="C39" s="113" t="s">
        <v>107</v>
      </c>
      <c r="D39" s="114" t="s">
        <v>38</v>
      </c>
      <c r="E39" s="115" t="str">
        <f>G5</f>
        <v>Zweiter Gruppe B</v>
      </c>
      <c r="F39" s="116" t="s">
        <v>8</v>
      </c>
      <c r="G39" s="117" t="str">
        <f>G2</f>
        <v>Erster Gruppe D</v>
      </c>
      <c r="H39" s="87" t="e">
        <f>IF(Spielplan!#REF!="","",Spielplan!#REF!)</f>
        <v>#REF!</v>
      </c>
      <c r="I39" s="100" t="s">
        <v>9</v>
      </c>
      <c r="J39" s="87" t="e">
        <f>IF(Spielplan!#REF!="","",Spielplan!#REF!)</f>
        <v>#REF!</v>
      </c>
    </row>
    <row r="40" spans="1:10" s="83" customFormat="1" ht="19.5" customHeight="1">
      <c r="A40" s="111">
        <f>A53+Vorgaben!$D$3+Vorgaben!$D$5</f>
        <v>43470.11458333331</v>
      </c>
      <c r="B40" s="125">
        <f t="shared" si="0"/>
        <v>29</v>
      </c>
      <c r="C40" s="113" t="s">
        <v>107</v>
      </c>
      <c r="D40" s="114" t="s">
        <v>38</v>
      </c>
      <c r="E40" s="115" t="str">
        <f>G3</f>
        <v>Zweiter Gruppe A</v>
      </c>
      <c r="F40" s="116" t="s">
        <v>8</v>
      </c>
      <c r="G40" s="117" t="str">
        <f>G6</f>
        <v>Erster Gruppe F</v>
      </c>
      <c r="H40" s="87" t="e">
        <f>IF(Spielplan!#REF!="","",Spielplan!#REF!)</f>
        <v>#REF!</v>
      </c>
      <c r="I40" s="100" t="s">
        <v>9</v>
      </c>
      <c r="J40" s="87" t="e">
        <f>IF(Spielplan!#REF!="","",Spielplan!#REF!)</f>
        <v>#REF!</v>
      </c>
    </row>
    <row r="41" spans="1:10" s="83" customFormat="1" ht="19.5" customHeight="1">
      <c r="A41" s="124">
        <f>A38</f>
        <v>43470.187499999956</v>
      </c>
      <c r="B41" s="125">
        <f t="shared" si="0"/>
        <v>30</v>
      </c>
      <c r="C41" s="126" t="s">
        <v>107</v>
      </c>
      <c r="D41" s="127" t="s">
        <v>39</v>
      </c>
      <c r="E41" s="128" t="str">
        <f>G4</f>
        <v>Erster Gruppe E</v>
      </c>
      <c r="F41" s="129" t="s">
        <v>8</v>
      </c>
      <c r="G41" s="130" t="str">
        <f>G7</f>
        <v>Zweiter Gruppe C</v>
      </c>
      <c r="H41" s="87" t="e">
        <f>IF(Spielplan!#REF!="","",Spielplan!#REF!)</f>
        <v>#REF!</v>
      </c>
      <c r="I41" s="100" t="s">
        <v>9</v>
      </c>
      <c r="J41" s="87" t="e">
        <f>IF(Spielplan!#REF!="","",Spielplan!#REF!)</f>
        <v>#REF!</v>
      </c>
    </row>
    <row r="42" spans="1:10" s="83" customFormat="1" ht="19.5" customHeight="1" hidden="1">
      <c r="A42" s="111">
        <f>A64+Vorgaben!$D$3+Vorgaben!$D$5</f>
        <v>43470.03124999999</v>
      </c>
      <c r="B42" s="112">
        <v>10</v>
      </c>
      <c r="C42" s="113" t="s">
        <v>107</v>
      </c>
      <c r="D42" s="114" t="s">
        <v>38</v>
      </c>
      <c r="E42" s="115">
        <f>G8</f>
        <v>0</v>
      </c>
      <c r="F42" s="116" t="s">
        <v>8</v>
      </c>
      <c r="G42" s="117">
        <f>G9</f>
        <v>0</v>
      </c>
      <c r="H42" s="87">
        <f>IF(Spielplan!H172="","",Spielplan!H172)</f>
      </c>
      <c r="I42" s="100" t="s">
        <v>9</v>
      </c>
      <c r="J42" s="87">
        <f>IF(Spielplan!J172="","",Spielplan!J172)</f>
      </c>
    </row>
    <row r="43" spans="1:10" s="83" customFormat="1" ht="19.5" customHeight="1" hidden="1">
      <c r="A43" s="95">
        <f>A42+Vorgaben!$D$3+Vorgaben!$D$5</f>
        <v>43470.04166666666</v>
      </c>
      <c r="B43" s="89">
        <v>13</v>
      </c>
      <c r="C43" s="90" t="s">
        <v>106</v>
      </c>
      <c r="D43" s="91" t="s">
        <v>38</v>
      </c>
      <c r="E43" s="92">
        <f>A8</f>
        <v>0</v>
      </c>
      <c r="F43" s="93" t="s">
        <v>8</v>
      </c>
      <c r="G43" s="94" t="str">
        <f>A6</f>
        <v>Erster Gruppe C</v>
      </c>
      <c r="H43" s="87">
        <f>IF(Spielplan!H173="","",Spielplan!H173)</f>
      </c>
      <c r="I43" s="100" t="s">
        <v>9</v>
      </c>
      <c r="J43" s="87">
        <f>IF(Spielplan!J173="","",Spielplan!J173)</f>
      </c>
    </row>
    <row r="44" spans="1:10" s="83" customFormat="1" ht="19.5" customHeight="1" hidden="1">
      <c r="A44" s="95">
        <f>A43</f>
        <v>43470.04166666666</v>
      </c>
      <c r="B44" s="96">
        <v>14</v>
      </c>
      <c r="C44" s="97" t="s">
        <v>106</v>
      </c>
      <c r="D44" s="98" t="s">
        <v>39</v>
      </c>
      <c r="E44" s="99" t="str">
        <f>A7</f>
        <v>Zweiter Gruppe F</v>
      </c>
      <c r="F44" s="100" t="s">
        <v>8</v>
      </c>
      <c r="G44" s="101">
        <f>A9</f>
        <v>0</v>
      </c>
      <c r="H44" s="87">
        <f>IF(Spielplan!H174="","",Spielplan!H174)</f>
      </c>
      <c r="I44" s="100" t="s">
        <v>9</v>
      </c>
      <c r="J44" s="87">
        <f>IF(Spielplan!J174="","",Spielplan!J174)</f>
      </c>
    </row>
    <row r="45" spans="1:10" s="83" customFormat="1" ht="19.5" customHeight="1" hidden="1">
      <c r="A45" s="111">
        <f>A43+Vorgaben!$D$3+Vorgaben!$D$5</f>
        <v>43470.05208333332</v>
      </c>
      <c r="B45" s="112">
        <v>16</v>
      </c>
      <c r="C45" s="113" t="s">
        <v>107</v>
      </c>
      <c r="D45" s="114" t="s">
        <v>38</v>
      </c>
      <c r="E45" s="115">
        <f>G8</f>
        <v>0</v>
      </c>
      <c r="F45" s="116" t="s">
        <v>8</v>
      </c>
      <c r="G45" s="117" t="str">
        <f>G6</f>
        <v>Erster Gruppe F</v>
      </c>
      <c r="H45" s="87">
        <f>IF(Spielplan!H175="","",Spielplan!H175)</f>
      </c>
      <c r="I45" s="100" t="s">
        <v>9</v>
      </c>
      <c r="J45" s="87">
        <f>IF(Spielplan!J175="","",Spielplan!J175)</f>
      </c>
    </row>
    <row r="46" spans="1:10" s="83" customFormat="1" ht="19.5" customHeight="1" hidden="1">
      <c r="A46" s="111">
        <f>A45</f>
        <v>43470.05208333332</v>
      </c>
      <c r="B46" s="118">
        <v>17</v>
      </c>
      <c r="C46" s="119" t="s">
        <v>107</v>
      </c>
      <c r="D46" s="120" t="s">
        <v>39</v>
      </c>
      <c r="E46" s="121" t="str">
        <f>G7</f>
        <v>Zweiter Gruppe C</v>
      </c>
      <c r="F46" s="122" t="s">
        <v>8</v>
      </c>
      <c r="G46" s="123">
        <f>G9</f>
        <v>0</v>
      </c>
      <c r="H46" s="87">
        <f>IF(Spielplan!H176="","",Spielplan!H176)</f>
      </c>
      <c r="I46" s="100" t="s">
        <v>9</v>
      </c>
      <c r="J46" s="87">
        <f>IF(Spielplan!J176="","",Spielplan!J176)</f>
      </c>
    </row>
    <row r="47" spans="1:10" s="83" customFormat="1" ht="19.5" customHeight="1" hidden="1">
      <c r="A47" s="95">
        <f>A36</f>
        <v>43470.062499999985</v>
      </c>
      <c r="B47" s="96">
        <v>20</v>
      </c>
      <c r="C47" s="97" t="s">
        <v>106</v>
      </c>
      <c r="D47" s="98" t="s">
        <v>39</v>
      </c>
      <c r="E47" s="99" t="str">
        <f>A6</f>
        <v>Erster Gruppe C</v>
      </c>
      <c r="F47" s="100" t="s">
        <v>8</v>
      </c>
      <c r="G47" s="101">
        <f>A9</f>
        <v>0</v>
      </c>
      <c r="H47" s="87">
        <f>IF(Spielplan!H177="","",Spielplan!H177)</f>
      </c>
      <c r="I47" s="100" t="s">
        <v>9</v>
      </c>
      <c r="J47" s="87">
        <f>IF(Spielplan!J177="","",Spielplan!J177)</f>
      </c>
    </row>
    <row r="48" spans="1:10" s="83" customFormat="1" ht="19.5" customHeight="1" hidden="1">
      <c r="A48" s="102">
        <f>A47</f>
        <v>43470.062499999985</v>
      </c>
      <c r="B48" s="103">
        <v>21</v>
      </c>
      <c r="C48" s="104" t="s">
        <v>106</v>
      </c>
      <c r="D48" s="110" t="s">
        <v>39</v>
      </c>
      <c r="E48" s="106" t="str">
        <f>A7</f>
        <v>Zweiter Gruppe F</v>
      </c>
      <c r="F48" s="107" t="s">
        <v>8</v>
      </c>
      <c r="G48" s="108">
        <f>A8</f>
        <v>0</v>
      </c>
      <c r="H48" s="87">
        <f>IF(Spielplan!H178="","",Spielplan!H178)</f>
      </c>
      <c r="I48" s="100" t="s">
        <v>9</v>
      </c>
      <c r="J48" s="87">
        <f>IF(Spielplan!J178="","",Spielplan!J178)</f>
      </c>
    </row>
    <row r="49" spans="1:10" s="83" customFormat="1" ht="19.5" customHeight="1" hidden="1">
      <c r="A49" s="111">
        <f>A39</f>
        <v>43470.07291666665</v>
      </c>
      <c r="B49" s="118">
        <v>23</v>
      </c>
      <c r="C49" s="119" t="s">
        <v>107</v>
      </c>
      <c r="D49" s="120" t="s">
        <v>39</v>
      </c>
      <c r="E49" s="121" t="str">
        <f>G6</f>
        <v>Erster Gruppe F</v>
      </c>
      <c r="F49" s="122" t="s">
        <v>8</v>
      </c>
      <c r="G49" s="123">
        <f>G9</f>
        <v>0</v>
      </c>
      <c r="H49" s="87">
        <f>IF(Spielplan!H179="","",Spielplan!H179)</f>
      </c>
      <c r="I49" s="100" t="s">
        <v>9</v>
      </c>
      <c r="J49" s="87">
        <f>IF(Spielplan!J179="","",Spielplan!J179)</f>
      </c>
    </row>
    <row r="50" spans="1:10" s="83" customFormat="1" ht="19.5" customHeight="1" hidden="1">
      <c r="A50" s="124">
        <f>A49</f>
        <v>43470.07291666665</v>
      </c>
      <c r="B50" s="125">
        <v>24</v>
      </c>
      <c r="C50" s="126" t="s">
        <v>107</v>
      </c>
      <c r="D50" s="127" t="s">
        <v>40</v>
      </c>
      <c r="E50" s="128" t="str">
        <f>G7</f>
        <v>Zweiter Gruppe C</v>
      </c>
      <c r="F50" s="129" t="s">
        <v>8</v>
      </c>
      <c r="G50" s="130">
        <f>G8</f>
        <v>0</v>
      </c>
      <c r="H50" s="87">
        <f>IF(Spielplan!H180="","",Spielplan!H180)</f>
      </c>
      <c r="I50" s="100" t="s">
        <v>9</v>
      </c>
      <c r="J50" s="87">
        <f>IF(Spielplan!J180="","",Spielplan!J180)</f>
      </c>
    </row>
    <row r="51" spans="1:10" s="83" customFormat="1" ht="19.5" customHeight="1" hidden="1">
      <c r="A51" s="95">
        <f>A39+Vorgaben!$D$3+Vorgaben!$D$5</f>
        <v>43470.083333333314</v>
      </c>
      <c r="B51" s="89">
        <v>25</v>
      </c>
      <c r="C51" s="90" t="s">
        <v>106</v>
      </c>
      <c r="D51" s="91" t="s">
        <v>38</v>
      </c>
      <c r="E51" s="92">
        <f>A9</f>
        <v>0</v>
      </c>
      <c r="F51" s="93" t="s">
        <v>8</v>
      </c>
      <c r="G51" s="94" t="str">
        <f>A3</f>
        <v>Zweitbester Gruppendritte</v>
      </c>
      <c r="H51" s="87">
        <f>IF(Spielplan!H181="","",Spielplan!H181)</f>
      </c>
      <c r="I51" s="100" t="s">
        <v>9</v>
      </c>
      <c r="J51" s="87">
        <f>IF(Spielplan!J181="","",Spielplan!J181)</f>
      </c>
    </row>
    <row r="52" spans="1:10" s="83" customFormat="1" ht="19.5" customHeight="1" hidden="1">
      <c r="A52" s="111">
        <f>A51+Vorgaben!$D$3+Vorgaben!$D$5</f>
        <v>43470.09374999998</v>
      </c>
      <c r="B52" s="112">
        <v>28</v>
      </c>
      <c r="C52" s="113" t="s">
        <v>107</v>
      </c>
      <c r="D52" s="114" t="s">
        <v>38</v>
      </c>
      <c r="E52" s="115">
        <f>G9</f>
        <v>0</v>
      </c>
      <c r="F52" s="116" t="s">
        <v>8</v>
      </c>
      <c r="G52" s="117" t="str">
        <f>G3</f>
        <v>Zweiter Gruppe A</v>
      </c>
      <c r="H52" s="87">
        <f>IF(Spielplan!H182="","",Spielplan!H182)</f>
      </c>
      <c r="I52" s="100" t="s">
        <v>9</v>
      </c>
      <c r="J52" s="87">
        <f>IF(Spielplan!J182="","",Spielplan!J182)</f>
      </c>
    </row>
    <row r="53" spans="1:10" s="83" customFormat="1" ht="19.5" customHeight="1" hidden="1">
      <c r="A53" s="95">
        <f>A52+Vorgaben!$D$3+Vorgaben!$D$5</f>
        <v>43470.10416666664</v>
      </c>
      <c r="B53" s="79">
        <v>31</v>
      </c>
      <c r="C53" s="84" t="s">
        <v>106</v>
      </c>
      <c r="D53" s="91" t="s">
        <v>38</v>
      </c>
      <c r="E53" s="80" t="str">
        <f>A5</f>
        <v>Bester Gruppendritte</v>
      </c>
      <c r="F53" s="81" t="s">
        <v>8</v>
      </c>
      <c r="G53" s="82">
        <f>A8</f>
        <v>0</v>
      </c>
      <c r="H53" s="87">
        <f>IF(Spielplan!H183="","",Spielplan!H183)</f>
      </c>
      <c r="I53" s="100" t="s">
        <v>9</v>
      </c>
      <c r="J53" s="87">
        <f>IF(Spielplan!J183="","",Spielplan!J183)</f>
      </c>
    </row>
    <row r="54" spans="1:10" s="83" customFormat="1" ht="19.5" customHeight="1" hidden="1">
      <c r="A54" s="95">
        <f>A53</f>
        <v>43470.10416666664</v>
      </c>
      <c r="B54" s="96">
        <v>32</v>
      </c>
      <c r="C54" s="97" t="s">
        <v>106</v>
      </c>
      <c r="D54" s="98" t="s">
        <v>39</v>
      </c>
      <c r="E54" s="99">
        <f>A9</f>
        <v>0</v>
      </c>
      <c r="F54" s="100" t="s">
        <v>8</v>
      </c>
      <c r="G54" s="101" t="str">
        <f>A4</f>
        <v>Erster Gruppe B</v>
      </c>
      <c r="H54" s="87">
        <f>IF(Spielplan!H184="","",Spielplan!H184)</f>
      </c>
      <c r="I54" s="100" t="s">
        <v>9</v>
      </c>
      <c r="J54" s="87">
        <f>IF(Spielplan!J184="","",Spielplan!J184)</f>
      </c>
    </row>
    <row r="55" spans="1:10" s="83" customFormat="1" ht="19.5" customHeight="1" hidden="1">
      <c r="A55" s="111">
        <f>A40</f>
        <v>43470.11458333331</v>
      </c>
      <c r="B55" s="118">
        <v>35</v>
      </c>
      <c r="C55" s="119" t="s">
        <v>107</v>
      </c>
      <c r="D55" s="120" t="s">
        <v>39</v>
      </c>
      <c r="E55" s="121" t="str">
        <f>G5</f>
        <v>Zweiter Gruppe B</v>
      </c>
      <c r="F55" s="122" t="s">
        <v>8</v>
      </c>
      <c r="G55" s="123">
        <f>G8</f>
        <v>0</v>
      </c>
      <c r="H55" s="87">
        <f>IF(Spielplan!H185="","",Spielplan!H185)</f>
      </c>
      <c r="I55" s="100" t="s">
        <v>9</v>
      </c>
      <c r="J55" s="87">
        <f>IF(Spielplan!J185="","",Spielplan!J185)</f>
      </c>
    </row>
    <row r="56" spans="1:10" s="83" customFormat="1" ht="19.5" customHeight="1" hidden="1">
      <c r="A56" s="124">
        <f>A55</f>
        <v>43470.11458333331</v>
      </c>
      <c r="B56" s="125">
        <v>36</v>
      </c>
      <c r="C56" s="126" t="s">
        <v>107</v>
      </c>
      <c r="D56" s="127" t="s">
        <v>40</v>
      </c>
      <c r="E56" s="128">
        <f>G9</f>
        <v>0</v>
      </c>
      <c r="F56" s="129" t="s">
        <v>8</v>
      </c>
      <c r="G56" s="130" t="str">
        <f>G4</f>
        <v>Erster Gruppe E</v>
      </c>
      <c r="H56" s="87">
        <f>IF(Spielplan!H186="","",Spielplan!H186)</f>
      </c>
      <c r="I56" s="100" t="s">
        <v>9</v>
      </c>
      <c r="J56" s="87">
        <f>IF(Spielplan!J186="","",Spielplan!J186)</f>
      </c>
    </row>
    <row r="57" spans="1:10" s="83" customFormat="1" ht="19.5" customHeight="1" hidden="1">
      <c r="A57" s="102">
        <f>A20</f>
        <v>43470.12499999997</v>
      </c>
      <c r="B57" s="79">
        <v>39</v>
      </c>
      <c r="C57" s="84" t="s">
        <v>106</v>
      </c>
      <c r="D57" s="110" t="s">
        <v>39</v>
      </c>
      <c r="E57" s="80" t="str">
        <f>A2</f>
        <v>Erster Gruppe A</v>
      </c>
      <c r="F57" s="81" t="s">
        <v>8</v>
      </c>
      <c r="G57" s="82">
        <f>A8</f>
        <v>0</v>
      </c>
      <c r="H57" s="87">
        <f>IF(Spielplan!H187="","",Spielplan!H187)</f>
      </c>
      <c r="I57" s="100" t="s">
        <v>9</v>
      </c>
      <c r="J57" s="87">
        <f>IF(Spielplan!J187="","",Spielplan!J187)</f>
      </c>
    </row>
    <row r="58" spans="1:10" s="83" customFormat="1" ht="19.5" customHeight="1" hidden="1">
      <c r="A58" s="111">
        <f>A31+Vorgaben!$D$3+Vorgaben!$D$5</f>
        <v>43470.135416666635</v>
      </c>
      <c r="B58" s="112">
        <v>40</v>
      </c>
      <c r="C58" s="113" t="s">
        <v>107</v>
      </c>
      <c r="D58" s="114" t="s">
        <v>38</v>
      </c>
      <c r="E58" s="115" t="str">
        <f>G2</f>
        <v>Erster Gruppe D</v>
      </c>
      <c r="F58" s="116" t="s">
        <v>8</v>
      </c>
      <c r="G58" s="117">
        <f>G8</f>
        <v>0</v>
      </c>
      <c r="H58" s="87">
        <f>IF(Spielplan!H188="","",Spielplan!H188)</f>
      </c>
      <c r="I58" s="100" t="s">
        <v>9</v>
      </c>
      <c r="J58" s="87">
        <f>IF(Spielplan!J188="","",Spielplan!J188)</f>
      </c>
    </row>
    <row r="59" spans="1:10" s="83" customFormat="1" ht="19.5" customHeight="1" hidden="1">
      <c r="A59" s="95">
        <f>A19</f>
        <v>43470.1458333333</v>
      </c>
      <c r="B59" s="79">
        <v>44</v>
      </c>
      <c r="C59" s="84" t="s">
        <v>106</v>
      </c>
      <c r="D59" s="98" t="s">
        <v>39</v>
      </c>
      <c r="E59" s="80" t="str">
        <f>A2</f>
        <v>Erster Gruppe A</v>
      </c>
      <c r="F59" s="81" t="s">
        <v>8</v>
      </c>
      <c r="G59" s="82">
        <f>A9</f>
        <v>0</v>
      </c>
      <c r="H59" s="87">
        <f>IF(Spielplan!H189="","",Spielplan!H189)</f>
      </c>
      <c r="I59" s="100" t="s">
        <v>9</v>
      </c>
      <c r="J59" s="87">
        <f>IF(Spielplan!J189="","",Spielplan!J189)</f>
      </c>
    </row>
    <row r="60" spans="1:10" s="83" customFormat="1" ht="19.5" customHeight="1" hidden="1">
      <c r="A60" s="102">
        <f>A59</f>
        <v>43470.1458333333</v>
      </c>
      <c r="B60" s="96">
        <v>45</v>
      </c>
      <c r="C60" s="97" t="s">
        <v>106</v>
      </c>
      <c r="D60" s="110" t="s">
        <v>39</v>
      </c>
      <c r="E60" s="99">
        <f>A8</f>
        <v>0</v>
      </c>
      <c r="F60" s="100" t="s">
        <v>8</v>
      </c>
      <c r="G60" s="101" t="str">
        <f>A4</f>
        <v>Erster Gruppe B</v>
      </c>
      <c r="H60" s="87">
        <f>IF(Spielplan!H190="","",Spielplan!H190)</f>
      </c>
      <c r="I60" s="100" t="s">
        <v>9</v>
      </c>
      <c r="J60" s="87">
        <f>IF(Spielplan!J190="","",Spielplan!J190)</f>
      </c>
    </row>
    <row r="61" spans="1:10" s="83" customFormat="1" ht="19.5" customHeight="1" hidden="1">
      <c r="A61" s="111">
        <f>A19+Vorgaben!$D$3+Vorgaben!$D$5</f>
        <v>43470.15624999996</v>
      </c>
      <c r="B61" s="112">
        <v>46</v>
      </c>
      <c r="C61" s="113" t="s">
        <v>107</v>
      </c>
      <c r="D61" s="114" t="s">
        <v>38</v>
      </c>
      <c r="E61" s="115" t="str">
        <f>G2</f>
        <v>Erster Gruppe D</v>
      </c>
      <c r="F61" s="116" t="s">
        <v>8</v>
      </c>
      <c r="G61" s="117">
        <f>G9</f>
        <v>0</v>
      </c>
      <c r="H61" s="87">
        <f>IF(Spielplan!H191="","",Spielplan!H191)</f>
      </c>
      <c r="I61" s="100" t="s">
        <v>9</v>
      </c>
      <c r="J61" s="87">
        <f>IF(Spielplan!J191="","",Spielplan!J191)</f>
      </c>
    </row>
    <row r="62" spans="1:10" s="83" customFormat="1" ht="19.5" customHeight="1" hidden="1">
      <c r="A62" s="124">
        <f>A22</f>
        <v>43470.15624999996</v>
      </c>
      <c r="B62" s="125">
        <v>48</v>
      </c>
      <c r="C62" s="126" t="s">
        <v>107</v>
      </c>
      <c r="D62" s="127" t="s">
        <v>40</v>
      </c>
      <c r="E62" s="128">
        <f>G8</f>
        <v>0</v>
      </c>
      <c r="F62" s="129" t="s">
        <v>8</v>
      </c>
      <c r="G62" s="130" t="str">
        <f>G4</f>
        <v>Erster Gruppe E</v>
      </c>
      <c r="H62" s="87">
        <f>IF(Spielplan!H192="","",Spielplan!H192)</f>
      </c>
      <c r="I62" s="100" t="s">
        <v>9</v>
      </c>
      <c r="J62" s="87">
        <f>IF(Spielplan!J192="","",Spielplan!J192)</f>
      </c>
    </row>
    <row r="63" spans="1:10" s="83" customFormat="1" ht="19.5" customHeight="1" hidden="1">
      <c r="A63" s="95">
        <f>A61+Vorgaben!$D$3+Vorgaben!$D$5</f>
        <v>43470.16666666663</v>
      </c>
      <c r="B63" s="79">
        <v>49</v>
      </c>
      <c r="C63" s="84" t="s">
        <v>106</v>
      </c>
      <c r="D63" s="91" t="s">
        <v>38</v>
      </c>
      <c r="E63" s="80">
        <f>A9</f>
        <v>0</v>
      </c>
      <c r="F63" s="81" t="s">
        <v>8</v>
      </c>
      <c r="G63" s="82" t="str">
        <f>A5</f>
        <v>Bester Gruppendritte</v>
      </c>
      <c r="H63" s="87">
        <f>IF(Spielplan!H193="","",Spielplan!H193)</f>
      </c>
      <c r="I63" s="100" t="s">
        <v>9</v>
      </c>
      <c r="J63" s="87">
        <f>IF(Spielplan!J193="","",Spielplan!J193)</f>
      </c>
    </row>
    <row r="64" spans="1:10" s="83" customFormat="1" ht="19.5" customHeight="1" hidden="1">
      <c r="A64" s="95">
        <f>A15+Vorgaben!$D$3+Vorgaben!$D$5</f>
        <v>43470.02083333333</v>
      </c>
      <c r="B64" s="89">
        <v>7</v>
      </c>
      <c r="C64" s="90" t="s">
        <v>106</v>
      </c>
      <c r="D64" s="91" t="s">
        <v>38</v>
      </c>
      <c r="E64" s="92">
        <f>A8</f>
        <v>0</v>
      </c>
      <c r="F64" s="93" t="s">
        <v>8</v>
      </c>
      <c r="G64" s="94">
        <f>A9</f>
        <v>0</v>
      </c>
      <c r="H64" s="87">
        <f>IF(Spielplan!H194="","",Spielplan!H194)</f>
      </c>
      <c r="I64" s="100" t="s">
        <v>9</v>
      </c>
      <c r="J64" s="87">
        <f>IF(Spielplan!J194="","",Spielplan!J194)</f>
      </c>
    </row>
    <row r="65" spans="1:10" s="83" customFormat="1" ht="19.5" customHeight="1" hidden="1">
      <c r="A65" s="102">
        <f>A30</f>
        <v>43470.16666666663</v>
      </c>
      <c r="B65" s="96">
        <v>51</v>
      </c>
      <c r="C65" s="97" t="s">
        <v>106</v>
      </c>
      <c r="D65" s="110" t="s">
        <v>39</v>
      </c>
      <c r="E65" s="99">
        <f>A8</f>
        <v>0</v>
      </c>
      <c r="F65" s="100" t="s">
        <v>8</v>
      </c>
      <c r="G65" s="101" t="str">
        <f>A3</f>
        <v>Zweitbester Gruppendritte</v>
      </c>
      <c r="H65" s="87">
        <f>IF(Spielplan!H195="","",Spielplan!H195)</f>
      </c>
      <c r="I65" s="100" t="s">
        <v>9</v>
      </c>
      <c r="J65" s="87">
        <f>IF(Spielplan!J195="","",Spielplan!J195)</f>
      </c>
    </row>
    <row r="66" spans="1:10" s="83" customFormat="1" ht="19.5" customHeight="1" hidden="1">
      <c r="A66" s="111">
        <f>A33</f>
        <v>43470.17708333329</v>
      </c>
      <c r="B66" s="118">
        <v>53</v>
      </c>
      <c r="C66" s="119" t="s">
        <v>107</v>
      </c>
      <c r="D66" s="120" t="s">
        <v>39</v>
      </c>
      <c r="E66" s="121">
        <f>G9</f>
        <v>0</v>
      </c>
      <c r="F66" s="122" t="s">
        <v>8</v>
      </c>
      <c r="G66" s="123" t="str">
        <f>G5</f>
        <v>Zweiter Gruppe B</v>
      </c>
      <c r="H66" s="87">
        <f>IF(Spielplan!H196="","",Spielplan!H196)</f>
      </c>
      <c r="I66" s="100" t="s">
        <v>9</v>
      </c>
      <c r="J66" s="87">
        <f>IF(Spielplan!J196="","",Spielplan!J196)</f>
      </c>
    </row>
    <row r="67" spans="1:10" s="83" customFormat="1" ht="19.5" customHeight="1" hidden="1">
      <c r="A67" s="124">
        <f>A66</f>
        <v>43470.17708333329</v>
      </c>
      <c r="B67" s="125">
        <v>54</v>
      </c>
      <c r="C67" s="126" t="s">
        <v>107</v>
      </c>
      <c r="D67" s="127" t="s">
        <v>40</v>
      </c>
      <c r="E67" s="128">
        <f>G8</f>
        <v>0</v>
      </c>
      <c r="F67" s="129" t="s">
        <v>8</v>
      </c>
      <c r="G67" s="130" t="str">
        <f>G3</f>
        <v>Zweiter Gruppe A</v>
      </c>
      <c r="H67" s="87">
        <f>IF(Spielplan!H197="","",Spielplan!H197)</f>
      </c>
      <c r="I67" s="100" t="s">
        <v>9</v>
      </c>
      <c r="J67" s="87">
        <f>IF(Spielplan!J197="","",Spielplan!J197)</f>
      </c>
    </row>
    <row r="69" ht="12.75">
      <c r="A69" s="162" t="s">
        <v>59</v>
      </c>
    </row>
  </sheetData>
  <sheetProtection password="E760" sheet="1"/>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10"/>
  <dimension ref="A1:J69"/>
  <sheetViews>
    <sheetView zoomScale="90" zoomScaleNormal="90" zoomScalePageLayoutView="0" workbookViewId="0" topLeftCell="A1">
      <selection activeCell="C12" sqref="C1:C16384"/>
    </sheetView>
  </sheetViews>
  <sheetFormatPr defaultColWidth="11.421875" defaultRowHeight="12.75"/>
  <cols>
    <col min="1" max="1" width="14.421875" style="49" customWidth="1"/>
    <col min="2" max="2" width="5.8515625" style="48" customWidth="1"/>
    <col min="3" max="3" width="2.7109375" style="65" customWidth="1"/>
    <col min="4" max="4" width="4.7109375" style="47" customWidth="1"/>
    <col min="5" max="5" width="29.00390625" style="47" customWidth="1"/>
    <col min="6" max="6" width="1.57421875" style="45" customWidth="1"/>
    <col min="7" max="7" width="29.140625" style="47" customWidth="1"/>
    <col min="8" max="8" width="4.57421875" style="45" customWidth="1"/>
    <col min="9" max="9" width="1.7109375" style="47" customWidth="1"/>
    <col min="10" max="10" width="4.57421875" style="45" customWidth="1"/>
    <col min="11" max="16384" width="11.421875" style="45" customWidth="1"/>
  </cols>
  <sheetData>
    <row r="1" spans="1:10" s="46" customFormat="1" ht="24.75" customHeight="1">
      <c r="A1" s="238" t="s">
        <v>104</v>
      </c>
      <c r="B1" s="239"/>
      <c r="C1" s="239"/>
      <c r="D1" s="240"/>
      <c r="E1" s="45"/>
      <c r="G1" s="238" t="s">
        <v>105</v>
      </c>
      <c r="H1" s="240"/>
      <c r="I1" s="47"/>
      <c r="J1" s="45"/>
    </row>
    <row r="2" spans="1:8" ht="14.25">
      <c r="A2" s="234" t="str">
        <f>Vorgaben!A20</f>
        <v>E1</v>
      </c>
      <c r="B2" s="235"/>
      <c r="C2" s="235"/>
      <c r="D2" s="236"/>
      <c r="E2" s="45"/>
      <c r="G2" s="237" t="str">
        <f>Vorgaben!B20</f>
        <v>F1</v>
      </c>
      <c r="H2" s="237"/>
    </row>
    <row r="3" spans="1:8" ht="14.25">
      <c r="A3" s="234" t="str">
        <f>Vorgaben!A21</f>
        <v>E2</v>
      </c>
      <c r="B3" s="235"/>
      <c r="C3" s="235"/>
      <c r="D3" s="236"/>
      <c r="E3" s="45"/>
      <c r="G3" s="237" t="str">
        <f>Vorgaben!B21</f>
        <v>F2</v>
      </c>
      <c r="H3" s="237"/>
    </row>
    <row r="4" spans="1:8" ht="14.25">
      <c r="A4" s="234" t="str">
        <f>Vorgaben!A22</f>
        <v>E3</v>
      </c>
      <c r="B4" s="235"/>
      <c r="C4" s="235"/>
      <c r="D4" s="236"/>
      <c r="E4" s="45"/>
      <c r="G4" s="237" t="str">
        <f>Vorgaben!B22</f>
        <v>F3</v>
      </c>
      <c r="H4" s="237"/>
    </row>
    <row r="5" spans="1:8" ht="14.25">
      <c r="A5" s="234" t="str">
        <f>Vorgaben!A23</f>
        <v>E4</v>
      </c>
      <c r="B5" s="235"/>
      <c r="C5" s="235"/>
      <c r="D5" s="236"/>
      <c r="E5" s="45"/>
      <c r="G5" s="237" t="str">
        <f>Vorgaben!B23</f>
        <v>F4</v>
      </c>
      <c r="H5" s="237"/>
    </row>
    <row r="6" spans="1:8" ht="14.25">
      <c r="A6" s="234" t="str">
        <f>Vorgaben!A24</f>
        <v>E5</v>
      </c>
      <c r="B6" s="235"/>
      <c r="C6" s="235"/>
      <c r="D6" s="236"/>
      <c r="E6" s="45"/>
      <c r="G6" s="237" t="str">
        <f>Vorgaben!B24</f>
        <v>F5</v>
      </c>
      <c r="H6" s="237"/>
    </row>
    <row r="7" spans="1:8" ht="14.25">
      <c r="A7" s="234" t="str">
        <f>Vorgaben!A25</f>
        <v>E6</v>
      </c>
      <c r="B7" s="235"/>
      <c r="C7" s="235"/>
      <c r="D7" s="236"/>
      <c r="E7" s="45"/>
      <c r="G7" s="237" t="str">
        <f>Vorgaben!B25</f>
        <v>F6</v>
      </c>
      <c r="H7" s="237"/>
    </row>
    <row r="8" spans="1:8" ht="14.25">
      <c r="A8" s="234">
        <f>Vorgaben!A26</f>
        <v>0</v>
      </c>
      <c r="B8" s="235"/>
      <c r="C8" s="235"/>
      <c r="D8" s="236"/>
      <c r="E8" s="45"/>
      <c r="G8" s="237">
        <f>Vorgaben!B26</f>
        <v>0</v>
      </c>
      <c r="H8" s="237"/>
    </row>
    <row r="9" spans="1:8" ht="14.25">
      <c r="A9" s="234">
        <f>Vorgaben!A27</f>
        <v>0</v>
      </c>
      <c r="B9" s="235"/>
      <c r="C9" s="235"/>
      <c r="D9" s="236"/>
      <c r="E9" s="45"/>
      <c r="G9" s="237">
        <f>Vorgaben!B27</f>
        <v>0</v>
      </c>
      <c r="H9" s="237"/>
    </row>
    <row r="10" spans="1:7" ht="30" customHeight="1">
      <c r="A10" s="231" t="s">
        <v>49</v>
      </c>
      <c r="B10" s="231"/>
      <c r="C10" s="231"/>
      <c r="D10" s="231"/>
      <c r="E10" s="231"/>
      <c r="G10" s="45"/>
    </row>
    <row r="11" spans="1:10" s="62" customFormat="1" ht="27.75" customHeight="1">
      <c r="A11" s="76" t="s">
        <v>4</v>
      </c>
      <c r="B11" s="77" t="s">
        <v>5</v>
      </c>
      <c r="C11" s="232" t="s">
        <v>108</v>
      </c>
      <c r="D11" s="232"/>
      <c r="E11" s="78" t="s">
        <v>32</v>
      </c>
      <c r="F11" s="78"/>
      <c r="G11" s="78"/>
      <c r="H11" s="233"/>
      <c r="I11" s="233"/>
      <c r="J11" s="233"/>
    </row>
    <row r="12" spans="1:10" s="83" customFormat="1" ht="19.5" customHeight="1">
      <c r="A12" s="88">
        <f>Vorgaben!D13</f>
        <v>43470</v>
      </c>
      <c r="B12" s="89">
        <v>1</v>
      </c>
      <c r="C12" s="90" t="s">
        <v>163</v>
      </c>
      <c r="D12" s="109" t="s">
        <v>38</v>
      </c>
      <c r="E12" s="92" t="str">
        <f>A2</f>
        <v>E1</v>
      </c>
      <c r="F12" s="93" t="s">
        <v>8</v>
      </c>
      <c r="G12" s="94" t="str">
        <f>A3</f>
        <v>E2</v>
      </c>
      <c r="H12" s="87">
        <f>IF(Spielplan!H32="","",Spielplan!H32)</f>
      </c>
      <c r="I12" s="100" t="s">
        <v>9</v>
      </c>
      <c r="J12" s="87">
        <f>IF(Spielplan!J32="","",Spielplan!J32)</f>
      </c>
    </row>
    <row r="13" spans="1:10" s="83" customFormat="1" ht="19.5" customHeight="1">
      <c r="A13" s="95">
        <f>A12</f>
        <v>43470</v>
      </c>
      <c r="B13" s="96">
        <v>2</v>
      </c>
      <c r="C13" s="97" t="s">
        <v>163</v>
      </c>
      <c r="D13" s="85" t="s">
        <v>39</v>
      </c>
      <c r="E13" s="99" t="str">
        <f>A4</f>
        <v>E3</v>
      </c>
      <c r="F13" s="100" t="s">
        <v>8</v>
      </c>
      <c r="G13" s="101" t="str">
        <f>A5</f>
        <v>E4</v>
      </c>
      <c r="H13" s="87">
        <f>IF(Spielplan!H38="","",Spielplan!H38)</f>
      </c>
      <c r="I13" s="100" t="s">
        <v>9</v>
      </c>
      <c r="J13" s="87">
        <f>IF(Spielplan!J38="","",Spielplan!J38)</f>
      </c>
    </row>
    <row r="14" spans="1:10" s="83" customFormat="1" ht="19.5" customHeight="1">
      <c r="A14" s="102">
        <f>A13</f>
        <v>43470</v>
      </c>
      <c r="B14" s="103">
        <v>3</v>
      </c>
      <c r="C14" s="104" t="s">
        <v>163</v>
      </c>
      <c r="D14" s="105" t="s">
        <v>40</v>
      </c>
      <c r="E14" s="106" t="str">
        <f>A6</f>
        <v>E5</v>
      </c>
      <c r="F14" s="107" t="s">
        <v>8</v>
      </c>
      <c r="G14" s="108" t="str">
        <f>A7</f>
        <v>E6</v>
      </c>
      <c r="H14" s="87">
        <f>IF(Spielplan!H44="","",Spielplan!H44)</f>
      </c>
      <c r="I14" s="100" t="s">
        <v>9</v>
      </c>
      <c r="J14" s="87">
        <f>IF(Spielplan!J44="","",Spielplan!J44)</f>
      </c>
    </row>
    <row r="15" spans="1:10" s="83" customFormat="1" ht="19.5" customHeight="1">
      <c r="A15" s="111">
        <f>A12+Vorgaben!$D$3+Vorgaben!$D$5</f>
        <v>43470.010416666664</v>
      </c>
      <c r="B15" s="112">
        <v>4</v>
      </c>
      <c r="C15" s="113" t="s">
        <v>164</v>
      </c>
      <c r="D15" s="114" t="s">
        <v>38</v>
      </c>
      <c r="E15" s="115" t="str">
        <f>G2</f>
        <v>F1</v>
      </c>
      <c r="F15" s="116" t="s">
        <v>8</v>
      </c>
      <c r="G15" s="117" t="str">
        <f>G3</f>
        <v>F2</v>
      </c>
      <c r="H15" s="87">
        <f>IF(Spielplan!H33="","",Spielplan!H33)</f>
      </c>
      <c r="I15" s="100" t="s">
        <v>9</v>
      </c>
      <c r="J15" s="87">
        <f>IF(Spielplan!J33="","",Spielplan!J33)</f>
      </c>
    </row>
    <row r="16" spans="1:10" s="83" customFormat="1" ht="19.5" customHeight="1">
      <c r="A16" s="111">
        <f>A15</f>
        <v>43470.010416666664</v>
      </c>
      <c r="B16" s="118">
        <v>5</v>
      </c>
      <c r="C16" s="119" t="s">
        <v>164</v>
      </c>
      <c r="D16" s="120" t="s">
        <v>39</v>
      </c>
      <c r="E16" s="121" t="str">
        <f>G4</f>
        <v>F3</v>
      </c>
      <c r="F16" s="122" t="s">
        <v>8</v>
      </c>
      <c r="G16" s="123" t="str">
        <f>G5</f>
        <v>F4</v>
      </c>
      <c r="H16" s="87">
        <f>IF(Spielplan!H39="","",Spielplan!H39)</f>
      </c>
      <c r="I16" s="100" t="s">
        <v>9</v>
      </c>
      <c r="J16" s="87">
        <f>IF(Spielplan!J39="","",Spielplan!J39)</f>
      </c>
    </row>
    <row r="17" spans="1:10" s="83" customFormat="1" ht="19.5" customHeight="1">
      <c r="A17" s="124">
        <f>A16</f>
        <v>43470.010416666664</v>
      </c>
      <c r="B17" s="125">
        <v>6</v>
      </c>
      <c r="C17" s="126" t="s">
        <v>164</v>
      </c>
      <c r="D17" s="127" t="s">
        <v>40</v>
      </c>
      <c r="E17" s="128" t="str">
        <f>G6</f>
        <v>F5</v>
      </c>
      <c r="F17" s="129" t="s">
        <v>8</v>
      </c>
      <c r="G17" s="130" t="str">
        <f>G7</f>
        <v>F6</v>
      </c>
      <c r="H17" s="87">
        <f>IF(Spielplan!H45="","",Spielplan!H45)</f>
      </c>
      <c r="I17" s="100" t="s">
        <v>9</v>
      </c>
      <c r="J17" s="87">
        <f>IF(Spielplan!J45="","",Spielplan!J45)</f>
      </c>
    </row>
    <row r="18" spans="1:10" s="83" customFormat="1" ht="19.5" customHeight="1">
      <c r="A18" s="95">
        <f>A64</f>
        <v>43470.02083333333</v>
      </c>
      <c r="B18" s="96">
        <v>4</v>
      </c>
      <c r="C18" s="97" t="s">
        <v>163</v>
      </c>
      <c r="D18" s="98" t="s">
        <v>39</v>
      </c>
      <c r="E18" s="99" t="str">
        <f>A4</f>
        <v>E3</v>
      </c>
      <c r="F18" s="100" t="s">
        <v>8</v>
      </c>
      <c r="G18" s="101" t="str">
        <f>A2</f>
        <v>E1</v>
      </c>
      <c r="H18" s="87">
        <f>IF(Spielplan!H106="","",Spielplan!H106)</f>
      </c>
      <c r="I18" s="100" t="s">
        <v>9</v>
      </c>
      <c r="J18" s="87">
        <f>IF(Spielplan!J106="","",Spielplan!J106)</f>
      </c>
    </row>
    <row r="19" spans="1:10" s="83" customFormat="1" ht="19.5" customHeight="1">
      <c r="A19" s="95">
        <f>A58+Vorgaben!$D$3+Vorgaben!$D$5</f>
        <v>43470.1458333333</v>
      </c>
      <c r="B19" s="79">
        <v>5</v>
      </c>
      <c r="C19" s="84" t="s">
        <v>163</v>
      </c>
      <c r="D19" s="91" t="s">
        <v>38</v>
      </c>
      <c r="E19" s="80" t="str">
        <f>A3</f>
        <v>E2</v>
      </c>
      <c r="F19" s="81" t="s">
        <v>8</v>
      </c>
      <c r="G19" s="82" t="str">
        <f>A7</f>
        <v>E6</v>
      </c>
      <c r="H19" s="87">
        <f>IF(Spielplan!H92="","",Spielplan!H92)</f>
      </c>
      <c r="I19" s="100" t="s">
        <v>9</v>
      </c>
      <c r="J19" s="87">
        <f>IF(Spielplan!J92="","",Spielplan!J92)</f>
      </c>
    </row>
    <row r="20" spans="1:10" s="83" customFormat="1" ht="19.5" customHeight="1">
      <c r="A20" s="95">
        <f>A31</f>
        <v>43470.12499999997</v>
      </c>
      <c r="B20" s="96">
        <v>6</v>
      </c>
      <c r="C20" s="97" t="s">
        <v>163</v>
      </c>
      <c r="D20" s="98" t="s">
        <v>39</v>
      </c>
      <c r="E20" s="99" t="str">
        <f>A6</f>
        <v>E5</v>
      </c>
      <c r="F20" s="100" t="s">
        <v>8</v>
      </c>
      <c r="G20" s="101" t="str">
        <f>A5</f>
        <v>E4</v>
      </c>
      <c r="H20" s="87">
        <f>IF(Spielplan!H56="","",Spielplan!H56)</f>
      </c>
      <c r="I20" s="100" t="s">
        <v>9</v>
      </c>
      <c r="J20" s="87">
        <f>IF(Spielplan!J56="","",Spielplan!J56)</f>
      </c>
    </row>
    <row r="21" spans="1:10" s="83" customFormat="1" ht="19.5" customHeight="1">
      <c r="A21" s="111">
        <f>A42</f>
        <v>43470.03124999999</v>
      </c>
      <c r="B21" s="118">
        <v>11</v>
      </c>
      <c r="C21" s="119" t="s">
        <v>164</v>
      </c>
      <c r="D21" s="120" t="s">
        <v>39</v>
      </c>
      <c r="E21" s="121" t="str">
        <f>G4</f>
        <v>F3</v>
      </c>
      <c r="F21" s="122" t="s">
        <v>8</v>
      </c>
      <c r="G21" s="123" t="str">
        <f>G2</f>
        <v>F1</v>
      </c>
      <c r="H21" s="87">
        <f>IF(Spielplan!H107="","",Spielplan!H107)</f>
      </c>
      <c r="I21" s="100" t="s">
        <v>9</v>
      </c>
      <c r="J21" s="87">
        <f>IF(Spielplan!J107="","",Spielplan!J107)</f>
      </c>
    </row>
    <row r="22" spans="1:10" s="83" customFormat="1" ht="19.5" customHeight="1">
      <c r="A22" s="111">
        <f>A61</f>
        <v>43470.15624999996</v>
      </c>
      <c r="B22" s="118">
        <v>47</v>
      </c>
      <c r="C22" s="119" t="s">
        <v>164</v>
      </c>
      <c r="D22" s="120" t="s">
        <v>39</v>
      </c>
      <c r="E22" s="121" t="str">
        <f>G3</f>
        <v>F2</v>
      </c>
      <c r="F22" s="122" t="s">
        <v>8</v>
      </c>
      <c r="G22" s="123" t="str">
        <f>G7</f>
        <v>F6</v>
      </c>
      <c r="H22" s="87">
        <f>IF(Spielplan!H93="","",Spielplan!H93)</f>
      </c>
      <c r="I22" s="100" t="s">
        <v>9</v>
      </c>
      <c r="J22" s="87">
        <f>IF(Spielplan!J93="","",Spielplan!J93)</f>
      </c>
    </row>
    <row r="23" spans="1:10" s="83" customFormat="1" ht="19.5" customHeight="1">
      <c r="A23" s="124">
        <f>A34</f>
        <v>43470.135416666635</v>
      </c>
      <c r="B23" s="125">
        <v>42</v>
      </c>
      <c r="C23" s="126" t="s">
        <v>164</v>
      </c>
      <c r="D23" s="127" t="s">
        <v>40</v>
      </c>
      <c r="E23" s="128" t="str">
        <f>G6</f>
        <v>F5</v>
      </c>
      <c r="F23" s="129" t="s">
        <v>8</v>
      </c>
      <c r="G23" s="130" t="str">
        <f>G5</f>
        <v>F4</v>
      </c>
      <c r="H23" s="87">
        <f>IF(Spielplan!H57="","",Spielplan!H57)</f>
      </c>
      <c r="I23" s="100" t="s">
        <v>9</v>
      </c>
      <c r="J23" s="87">
        <f>IF(Spielplan!J57="","",Spielplan!J57)</f>
      </c>
    </row>
    <row r="24" spans="1:10" s="83" customFormat="1" ht="19.5" customHeight="1">
      <c r="A24" s="102">
        <f>A18</f>
        <v>43470.02083333333</v>
      </c>
      <c r="B24" s="103">
        <v>7</v>
      </c>
      <c r="C24" s="104" t="s">
        <v>163</v>
      </c>
      <c r="D24" s="110" t="s">
        <v>39</v>
      </c>
      <c r="E24" s="106" t="str">
        <f>A5</f>
        <v>E4</v>
      </c>
      <c r="F24" s="107" t="s">
        <v>8</v>
      </c>
      <c r="G24" s="108" t="str">
        <f>A3</f>
        <v>E2</v>
      </c>
      <c r="H24" s="87">
        <f>IF(Spielplan!H80="","",Spielplan!H80)</f>
      </c>
      <c r="I24" s="100" t="s">
        <v>9</v>
      </c>
      <c r="J24" s="87">
        <f>IF(Spielplan!J80="","",Spielplan!J80)</f>
      </c>
    </row>
    <row r="25" spans="1:10" s="83" customFormat="1" ht="19.5" customHeight="1">
      <c r="A25" s="95">
        <f>A51</f>
        <v>43470.083333333314</v>
      </c>
      <c r="B25" s="96">
        <v>8</v>
      </c>
      <c r="C25" s="97" t="s">
        <v>163</v>
      </c>
      <c r="D25" s="98" t="s">
        <v>39</v>
      </c>
      <c r="E25" s="99" t="str">
        <f>A6</f>
        <v>E5</v>
      </c>
      <c r="F25" s="100" t="s">
        <v>8</v>
      </c>
      <c r="G25" s="101" t="str">
        <f>A4</f>
        <v>E3</v>
      </c>
      <c r="H25" s="87">
        <f>IF(Spielplan!H86="","",Spielplan!H86)</f>
      </c>
      <c r="I25" s="100" t="s">
        <v>9</v>
      </c>
      <c r="J25" s="87">
        <f>IF(Spielplan!J86="","",Spielplan!J86)</f>
      </c>
    </row>
    <row r="26" spans="1:10" s="83" customFormat="1" ht="19.5" customHeight="1">
      <c r="A26" s="102">
        <f>A25</f>
        <v>43470.083333333314</v>
      </c>
      <c r="B26" s="103">
        <v>9</v>
      </c>
      <c r="C26" s="104" t="s">
        <v>163</v>
      </c>
      <c r="D26" s="110" t="s">
        <v>39</v>
      </c>
      <c r="E26" s="106" t="str">
        <f>A7</f>
        <v>E6</v>
      </c>
      <c r="F26" s="107" t="s">
        <v>8</v>
      </c>
      <c r="G26" s="108" t="str">
        <f>A2</f>
        <v>E1</v>
      </c>
      <c r="H26" s="87">
        <f>IF(Spielplan!H62="","",Spielplan!H62)</f>
      </c>
      <c r="I26" s="100" t="s">
        <v>9</v>
      </c>
      <c r="J26" s="87">
        <f>IF(Spielplan!J62="","",Spielplan!J62)</f>
      </c>
    </row>
    <row r="27" spans="1:10" s="83" customFormat="1" ht="19.5" customHeight="1">
      <c r="A27" s="124">
        <f>A21</f>
        <v>43470.03124999999</v>
      </c>
      <c r="B27" s="125">
        <v>12</v>
      </c>
      <c r="C27" s="126" t="s">
        <v>164</v>
      </c>
      <c r="D27" s="127" t="s">
        <v>40</v>
      </c>
      <c r="E27" s="128" t="str">
        <f>G5</f>
        <v>F4</v>
      </c>
      <c r="F27" s="129" t="s">
        <v>8</v>
      </c>
      <c r="G27" s="130" t="str">
        <f>G3</f>
        <v>F2</v>
      </c>
      <c r="H27" s="87">
        <f>IF(Spielplan!H81="","",Spielplan!H81)</f>
      </c>
      <c r="I27" s="100" t="s">
        <v>9</v>
      </c>
      <c r="J27" s="87">
        <f>IF(Spielplan!J81="","",Spielplan!J81)</f>
      </c>
    </row>
    <row r="28" spans="1:10" s="83" customFormat="1" ht="19.5" customHeight="1">
      <c r="A28" s="111">
        <f>A52</f>
        <v>43470.09374999998</v>
      </c>
      <c r="B28" s="118">
        <v>29</v>
      </c>
      <c r="C28" s="119" t="s">
        <v>164</v>
      </c>
      <c r="D28" s="120" t="s">
        <v>39</v>
      </c>
      <c r="E28" s="121" t="str">
        <f>G6</f>
        <v>F5</v>
      </c>
      <c r="F28" s="122" t="s">
        <v>8</v>
      </c>
      <c r="G28" s="123" t="str">
        <f>G4</f>
        <v>F3</v>
      </c>
      <c r="H28" s="87">
        <f>IF(Spielplan!H87="","",Spielplan!H87)</f>
      </c>
      <c r="I28" s="100" t="s">
        <v>9</v>
      </c>
      <c r="J28" s="87">
        <f>IF(Spielplan!J87="","",Spielplan!J87)</f>
      </c>
    </row>
    <row r="29" spans="1:10" s="83" customFormat="1" ht="19.5" customHeight="1">
      <c r="A29" s="124">
        <f>A28</f>
        <v>43470.09374999998</v>
      </c>
      <c r="B29" s="125">
        <v>30</v>
      </c>
      <c r="C29" s="126" t="s">
        <v>164</v>
      </c>
      <c r="D29" s="127" t="s">
        <v>40</v>
      </c>
      <c r="E29" s="128" t="str">
        <f>G7</f>
        <v>F6</v>
      </c>
      <c r="F29" s="129" t="s">
        <v>8</v>
      </c>
      <c r="G29" s="130" t="str">
        <f>G2</f>
        <v>F1</v>
      </c>
      <c r="H29" s="87">
        <f>IF(Spielplan!H63="","",Spielplan!H63)</f>
      </c>
      <c r="I29" s="100" t="s">
        <v>9</v>
      </c>
      <c r="J29" s="87">
        <f>IF(Spielplan!J63="","",Spielplan!J63)</f>
      </c>
    </row>
    <row r="30" spans="1:10" s="83" customFormat="1" ht="19.5" customHeight="1">
      <c r="A30" s="95">
        <f>A63</f>
        <v>43470.16666666663</v>
      </c>
      <c r="B30" s="79">
        <v>10</v>
      </c>
      <c r="C30" s="84" t="s">
        <v>163</v>
      </c>
      <c r="D30" s="98" t="s">
        <v>39</v>
      </c>
      <c r="E30" s="80" t="str">
        <f>A2</f>
        <v>E1</v>
      </c>
      <c r="F30" s="81" t="s">
        <v>8</v>
      </c>
      <c r="G30" s="82" t="str">
        <f>A6</f>
        <v>E5</v>
      </c>
      <c r="H30" s="87">
        <f>IF(Spielplan!H68="","",Spielplan!H68)</f>
      </c>
      <c r="I30" s="100" t="s">
        <v>9</v>
      </c>
      <c r="J30" s="87">
        <f>IF(Spielplan!J68="","",Spielplan!J68)</f>
      </c>
    </row>
    <row r="31" spans="1:10" s="83" customFormat="1" ht="19.5" customHeight="1">
      <c r="A31" s="95">
        <f>A40+Vorgaben!$D$3+Vorgaben!$D$5</f>
        <v>43470.12499999997</v>
      </c>
      <c r="B31" s="79">
        <v>11</v>
      </c>
      <c r="C31" s="84" t="s">
        <v>163</v>
      </c>
      <c r="D31" s="91" t="s">
        <v>38</v>
      </c>
      <c r="E31" s="80" t="str">
        <f>A5</f>
        <v>E4</v>
      </c>
      <c r="F31" s="81" t="s">
        <v>8</v>
      </c>
      <c r="G31" s="82" t="str">
        <f>A7</f>
        <v>E6</v>
      </c>
      <c r="H31" s="87">
        <f>IF(Spielplan!H118="","",Spielplan!H118)</f>
      </c>
      <c r="I31" s="100" t="s">
        <v>9</v>
      </c>
      <c r="J31" s="87">
        <f>IF(Spielplan!J118="","",Spielplan!J118)</f>
      </c>
    </row>
    <row r="32" spans="1:10" s="83" customFormat="1" ht="19.5" customHeight="1">
      <c r="A32" s="102">
        <f>A44</f>
        <v>43470.04166666666</v>
      </c>
      <c r="B32" s="103">
        <v>12</v>
      </c>
      <c r="C32" s="104" t="s">
        <v>163</v>
      </c>
      <c r="D32" s="110" t="s">
        <v>39</v>
      </c>
      <c r="E32" s="106" t="str">
        <f>A3</f>
        <v>E2</v>
      </c>
      <c r="F32" s="107" t="s">
        <v>8</v>
      </c>
      <c r="G32" s="108" t="str">
        <f>A4</f>
        <v>E3</v>
      </c>
      <c r="H32" s="87">
        <f>IF(Spielplan!H50="","",Spielplan!H50)</f>
      </c>
      <c r="I32" s="100" t="s">
        <v>9</v>
      </c>
      <c r="J32" s="87">
        <f>IF(Spielplan!J50="","",Spielplan!J50)</f>
      </c>
    </row>
    <row r="33" spans="1:10" s="83" customFormat="1" ht="19.5" customHeight="1">
      <c r="A33" s="111">
        <f>A63+Vorgaben!$D$3+Vorgaben!$D$5</f>
        <v>43470.17708333329</v>
      </c>
      <c r="B33" s="112">
        <v>52</v>
      </c>
      <c r="C33" s="113" t="s">
        <v>164</v>
      </c>
      <c r="D33" s="114" t="s">
        <v>38</v>
      </c>
      <c r="E33" s="115" t="str">
        <f>G2</f>
        <v>F1</v>
      </c>
      <c r="F33" s="116" t="s">
        <v>8</v>
      </c>
      <c r="G33" s="117" t="str">
        <f>G6</f>
        <v>F5</v>
      </c>
      <c r="H33" s="87">
        <f>IF(Spielplan!H69="","",Spielplan!H69)</f>
      </c>
      <c r="I33" s="100" t="s">
        <v>9</v>
      </c>
      <c r="J33" s="87">
        <f>IF(Spielplan!J69="","",Spielplan!J69)</f>
      </c>
    </row>
    <row r="34" spans="1:10" s="83" customFormat="1" ht="19.5" customHeight="1">
      <c r="A34" s="111">
        <f>A58</f>
        <v>43470.135416666635</v>
      </c>
      <c r="B34" s="118">
        <v>41</v>
      </c>
      <c r="C34" s="119" t="s">
        <v>164</v>
      </c>
      <c r="D34" s="120" t="s">
        <v>39</v>
      </c>
      <c r="E34" s="121" t="str">
        <f>G5</f>
        <v>F4</v>
      </c>
      <c r="F34" s="122" t="s">
        <v>8</v>
      </c>
      <c r="G34" s="123" t="str">
        <f>G7</f>
        <v>F6</v>
      </c>
      <c r="H34" s="87">
        <f>IF(Spielplan!H119="","",Spielplan!H119)</f>
      </c>
      <c r="I34" s="100" t="s">
        <v>9</v>
      </c>
      <c r="J34" s="87">
        <f>IF(Spielplan!J119="","",Spielplan!J119)</f>
      </c>
    </row>
    <row r="35" spans="1:10" s="83" customFormat="1" ht="19.5" customHeight="1">
      <c r="A35" s="124">
        <f>A46</f>
        <v>43470.05208333332</v>
      </c>
      <c r="B35" s="125">
        <v>18</v>
      </c>
      <c r="C35" s="126" t="s">
        <v>164</v>
      </c>
      <c r="D35" s="127" t="s">
        <v>40</v>
      </c>
      <c r="E35" s="128" t="str">
        <f>G3</f>
        <v>F2</v>
      </c>
      <c r="F35" s="129" t="s">
        <v>8</v>
      </c>
      <c r="G35" s="130" t="str">
        <f>G4</f>
        <v>F3</v>
      </c>
      <c r="H35" s="87">
        <f>IF(Spielplan!H51="","",Spielplan!H51)</f>
      </c>
      <c r="I35" s="100" t="s">
        <v>9</v>
      </c>
      <c r="J35" s="87">
        <f>IF(Spielplan!J51="","",Spielplan!J51)</f>
      </c>
    </row>
    <row r="36" spans="1:10" s="83" customFormat="1" ht="19.5" customHeight="1">
      <c r="A36" s="95">
        <f>A45+Vorgaben!$D$3+Vorgaben!$D$5</f>
        <v>43470.062499999985</v>
      </c>
      <c r="B36" s="89">
        <v>13</v>
      </c>
      <c r="C36" s="90" t="s">
        <v>163</v>
      </c>
      <c r="D36" s="91" t="s">
        <v>38</v>
      </c>
      <c r="E36" s="92" t="str">
        <f>A5</f>
        <v>E4</v>
      </c>
      <c r="F36" s="93" t="s">
        <v>8</v>
      </c>
      <c r="G36" s="94" t="str">
        <f>A2</f>
        <v>E1</v>
      </c>
      <c r="H36" s="87">
        <f>IF(Spielplan!H100="","",Spielplan!H100)</f>
      </c>
      <c r="I36" s="100" t="s">
        <v>9</v>
      </c>
      <c r="J36" s="87">
        <f>IF(Spielplan!J100="","",Spielplan!J100)</f>
      </c>
    </row>
    <row r="37" spans="1:10" s="83" customFormat="1" ht="19.5" customHeight="1">
      <c r="A37" s="102">
        <f>A54</f>
        <v>43470.10416666664</v>
      </c>
      <c r="B37" s="79">
        <v>14</v>
      </c>
      <c r="C37" s="84" t="s">
        <v>163</v>
      </c>
      <c r="D37" s="110" t="s">
        <v>39</v>
      </c>
      <c r="E37" s="80" t="str">
        <f>A3</f>
        <v>E2</v>
      </c>
      <c r="F37" s="81" t="s">
        <v>8</v>
      </c>
      <c r="G37" s="82" t="str">
        <f>A6</f>
        <v>E5</v>
      </c>
      <c r="H37" s="87">
        <f>IF(Spielplan!H112="","",Spielplan!H112)</f>
      </c>
      <c r="I37" s="100" t="s">
        <v>9</v>
      </c>
      <c r="J37" s="87">
        <f>IF(Spielplan!J112="","",Spielplan!J112)</f>
      </c>
    </row>
    <row r="38" spans="1:10" s="83" customFormat="1" ht="19.5" customHeight="1">
      <c r="A38" s="88">
        <f>A33+Vorgaben!$D$3+Vorgaben!$D$5</f>
        <v>43470.187499999956</v>
      </c>
      <c r="B38" s="89">
        <v>15</v>
      </c>
      <c r="C38" s="90" t="s">
        <v>163</v>
      </c>
      <c r="D38" s="109" t="s">
        <v>38</v>
      </c>
      <c r="E38" s="92" t="str">
        <f>A4</f>
        <v>E3</v>
      </c>
      <c r="F38" s="93" t="s">
        <v>8</v>
      </c>
      <c r="G38" s="94" t="str">
        <f>A7</f>
        <v>E6</v>
      </c>
      <c r="H38" s="87">
        <f>IF(Spielplan!H74="","",Spielplan!H74)</f>
      </c>
      <c r="I38" s="100" t="s">
        <v>9</v>
      </c>
      <c r="J38" s="87">
        <f>IF(Spielplan!J74="","",Spielplan!J74)</f>
      </c>
    </row>
    <row r="39" spans="1:10" s="83" customFormat="1" ht="19.5" customHeight="1">
      <c r="A39" s="111">
        <f>A36+Vorgaben!$D$3+Vorgaben!$D$5</f>
        <v>43470.07291666665</v>
      </c>
      <c r="B39" s="112">
        <v>22</v>
      </c>
      <c r="C39" s="113" t="s">
        <v>164</v>
      </c>
      <c r="D39" s="114" t="s">
        <v>38</v>
      </c>
      <c r="E39" s="115" t="str">
        <f>G5</f>
        <v>F4</v>
      </c>
      <c r="F39" s="116" t="s">
        <v>8</v>
      </c>
      <c r="G39" s="117" t="str">
        <f>G2</f>
        <v>F1</v>
      </c>
      <c r="H39" s="87">
        <f>IF(Spielplan!H101="","",Spielplan!H101)</f>
      </c>
      <c r="I39" s="100" t="s">
        <v>9</v>
      </c>
      <c r="J39" s="87">
        <f>IF(Spielplan!J101="","",Spielplan!J101)</f>
      </c>
    </row>
    <row r="40" spans="1:10" s="83" customFormat="1" ht="19.5" customHeight="1">
      <c r="A40" s="111">
        <f>A53+Vorgaben!$D$3+Vorgaben!$D$5</f>
        <v>43470.11458333331</v>
      </c>
      <c r="B40" s="112">
        <v>34</v>
      </c>
      <c r="C40" s="113" t="s">
        <v>164</v>
      </c>
      <c r="D40" s="114" t="s">
        <v>38</v>
      </c>
      <c r="E40" s="115" t="str">
        <f>G3</f>
        <v>F2</v>
      </c>
      <c r="F40" s="116" t="s">
        <v>8</v>
      </c>
      <c r="G40" s="117" t="str">
        <f>G6</f>
        <v>F5</v>
      </c>
      <c r="H40" s="87">
        <f>IF(Spielplan!H113="","",Spielplan!H113)</f>
      </c>
      <c r="I40" s="100" t="s">
        <v>9</v>
      </c>
      <c r="J40" s="87">
        <f>IF(Spielplan!J113="","",Spielplan!J113)</f>
      </c>
    </row>
    <row r="41" spans="1:10" s="83" customFormat="1" ht="19.5" customHeight="1">
      <c r="A41" s="124">
        <f>A38</f>
        <v>43470.187499999956</v>
      </c>
      <c r="B41" s="125">
        <v>56</v>
      </c>
      <c r="C41" s="126" t="s">
        <v>164</v>
      </c>
      <c r="D41" s="127" t="s">
        <v>39</v>
      </c>
      <c r="E41" s="128" t="str">
        <f>G4</f>
        <v>F3</v>
      </c>
      <c r="F41" s="129" t="s">
        <v>8</v>
      </c>
      <c r="G41" s="130" t="str">
        <f>G7</f>
        <v>F6</v>
      </c>
      <c r="H41" s="87">
        <f>IF(Spielplan!H75="","",Spielplan!H75)</f>
      </c>
      <c r="I41" s="100" t="s">
        <v>9</v>
      </c>
      <c r="J41" s="87">
        <f>IF(Spielplan!J75="","",Spielplan!J75)</f>
      </c>
    </row>
    <row r="42" spans="1:10" s="83" customFormat="1" ht="19.5" customHeight="1">
      <c r="A42" s="111">
        <f>A64+Vorgaben!$D$3+Vorgaben!$D$5</f>
        <v>43470.03124999999</v>
      </c>
      <c r="B42" s="112">
        <v>10</v>
      </c>
      <c r="C42" s="113" t="s">
        <v>164</v>
      </c>
      <c r="D42" s="114" t="s">
        <v>38</v>
      </c>
      <c r="E42" s="115">
        <f>G8</f>
        <v>0</v>
      </c>
      <c r="F42" s="116" t="s">
        <v>8</v>
      </c>
      <c r="G42" s="117">
        <f>G9</f>
        <v>0</v>
      </c>
      <c r="H42" s="87">
        <f>IF(Spielplan!H172="","",Spielplan!H172)</f>
      </c>
      <c r="I42" s="100" t="s">
        <v>9</v>
      </c>
      <c r="J42" s="87">
        <f>IF(Spielplan!J172="","",Spielplan!J172)</f>
      </c>
    </row>
    <row r="43" spans="1:10" s="83" customFormat="1" ht="19.5" customHeight="1">
      <c r="A43" s="95">
        <f>A42+Vorgaben!$D$3+Vorgaben!$D$5</f>
        <v>43470.04166666666</v>
      </c>
      <c r="B43" s="89">
        <v>13</v>
      </c>
      <c r="C43" s="90" t="s">
        <v>163</v>
      </c>
      <c r="D43" s="91" t="s">
        <v>38</v>
      </c>
      <c r="E43" s="92">
        <f>A8</f>
        <v>0</v>
      </c>
      <c r="F43" s="93" t="s">
        <v>8</v>
      </c>
      <c r="G43" s="94" t="str">
        <f>A6</f>
        <v>E5</v>
      </c>
      <c r="H43" s="87">
        <f>IF(Spielplan!H173="","",Spielplan!H173)</f>
      </c>
      <c r="I43" s="100" t="s">
        <v>9</v>
      </c>
      <c r="J43" s="87">
        <f>IF(Spielplan!J173="","",Spielplan!J173)</f>
      </c>
    </row>
    <row r="44" spans="1:10" s="83" customFormat="1" ht="19.5" customHeight="1">
      <c r="A44" s="95">
        <f>A43</f>
        <v>43470.04166666666</v>
      </c>
      <c r="B44" s="96">
        <v>14</v>
      </c>
      <c r="C44" s="97" t="s">
        <v>163</v>
      </c>
      <c r="D44" s="98" t="s">
        <v>39</v>
      </c>
      <c r="E44" s="99" t="str">
        <f>A7</f>
        <v>E6</v>
      </c>
      <c r="F44" s="100" t="s">
        <v>8</v>
      </c>
      <c r="G44" s="101">
        <f>A9</f>
        <v>0</v>
      </c>
      <c r="H44" s="87">
        <f>IF(Spielplan!H174="","",Spielplan!H174)</f>
      </c>
      <c r="I44" s="100" t="s">
        <v>9</v>
      </c>
      <c r="J44" s="87">
        <f>IF(Spielplan!J174="","",Spielplan!J174)</f>
      </c>
    </row>
    <row r="45" spans="1:10" s="83" customFormat="1" ht="19.5" customHeight="1">
      <c r="A45" s="111">
        <f>A43+Vorgaben!$D$3+Vorgaben!$D$5</f>
        <v>43470.05208333332</v>
      </c>
      <c r="B45" s="112">
        <v>16</v>
      </c>
      <c r="C45" s="113" t="s">
        <v>164</v>
      </c>
      <c r="D45" s="114" t="s">
        <v>38</v>
      </c>
      <c r="E45" s="115">
        <f>G8</f>
        <v>0</v>
      </c>
      <c r="F45" s="116" t="s">
        <v>8</v>
      </c>
      <c r="G45" s="117" t="str">
        <f>G6</f>
        <v>F5</v>
      </c>
      <c r="H45" s="87">
        <f>IF(Spielplan!H175="","",Spielplan!H175)</f>
      </c>
      <c r="I45" s="100" t="s">
        <v>9</v>
      </c>
      <c r="J45" s="87">
        <f>IF(Spielplan!J175="","",Spielplan!J175)</f>
      </c>
    </row>
    <row r="46" spans="1:10" s="83" customFormat="1" ht="19.5" customHeight="1">
      <c r="A46" s="111">
        <f>A45</f>
        <v>43470.05208333332</v>
      </c>
      <c r="B46" s="118">
        <v>17</v>
      </c>
      <c r="C46" s="119" t="s">
        <v>164</v>
      </c>
      <c r="D46" s="120" t="s">
        <v>39</v>
      </c>
      <c r="E46" s="121" t="str">
        <f>G7</f>
        <v>F6</v>
      </c>
      <c r="F46" s="122" t="s">
        <v>8</v>
      </c>
      <c r="G46" s="123">
        <f>G9</f>
        <v>0</v>
      </c>
      <c r="H46" s="87">
        <f>IF(Spielplan!H176="","",Spielplan!H176)</f>
      </c>
      <c r="I46" s="100" t="s">
        <v>9</v>
      </c>
      <c r="J46" s="87">
        <f>IF(Spielplan!J176="","",Spielplan!J176)</f>
      </c>
    </row>
    <row r="47" spans="1:10" s="83" customFormat="1" ht="19.5" customHeight="1">
      <c r="A47" s="95">
        <f>A36</f>
        <v>43470.062499999985</v>
      </c>
      <c r="B47" s="96">
        <v>20</v>
      </c>
      <c r="C47" s="97" t="s">
        <v>163</v>
      </c>
      <c r="D47" s="98" t="s">
        <v>39</v>
      </c>
      <c r="E47" s="99" t="str">
        <f>A6</f>
        <v>E5</v>
      </c>
      <c r="F47" s="100" t="s">
        <v>8</v>
      </c>
      <c r="G47" s="101">
        <f>A9</f>
        <v>0</v>
      </c>
      <c r="H47" s="87">
        <f>IF(Spielplan!H177="","",Spielplan!H177)</f>
      </c>
      <c r="I47" s="100" t="s">
        <v>9</v>
      </c>
      <c r="J47" s="87">
        <f>IF(Spielplan!J177="","",Spielplan!J177)</f>
      </c>
    </row>
    <row r="48" spans="1:10" s="83" customFormat="1" ht="19.5" customHeight="1">
      <c r="A48" s="102">
        <f>A47</f>
        <v>43470.062499999985</v>
      </c>
      <c r="B48" s="103">
        <v>21</v>
      </c>
      <c r="C48" s="104" t="s">
        <v>163</v>
      </c>
      <c r="D48" s="110" t="s">
        <v>39</v>
      </c>
      <c r="E48" s="106" t="str">
        <f>A7</f>
        <v>E6</v>
      </c>
      <c r="F48" s="107" t="s">
        <v>8</v>
      </c>
      <c r="G48" s="108">
        <f>A8</f>
        <v>0</v>
      </c>
      <c r="H48" s="87">
        <f>IF(Spielplan!H178="","",Spielplan!H178)</f>
      </c>
      <c r="I48" s="100" t="s">
        <v>9</v>
      </c>
      <c r="J48" s="87">
        <f>IF(Spielplan!J178="","",Spielplan!J178)</f>
      </c>
    </row>
    <row r="49" spans="1:10" s="83" customFormat="1" ht="19.5" customHeight="1">
      <c r="A49" s="111">
        <f>A39</f>
        <v>43470.07291666665</v>
      </c>
      <c r="B49" s="118">
        <v>23</v>
      </c>
      <c r="C49" s="119" t="s">
        <v>164</v>
      </c>
      <c r="D49" s="120" t="s">
        <v>39</v>
      </c>
      <c r="E49" s="121" t="str">
        <f>G6</f>
        <v>F5</v>
      </c>
      <c r="F49" s="122" t="s">
        <v>8</v>
      </c>
      <c r="G49" s="123">
        <f>G9</f>
        <v>0</v>
      </c>
      <c r="H49" s="87">
        <f>IF(Spielplan!H179="","",Spielplan!H179)</f>
      </c>
      <c r="I49" s="100" t="s">
        <v>9</v>
      </c>
      <c r="J49" s="87">
        <f>IF(Spielplan!J179="","",Spielplan!J179)</f>
      </c>
    </row>
    <row r="50" spans="1:10" s="83" customFormat="1" ht="19.5" customHeight="1">
      <c r="A50" s="124">
        <f>A49</f>
        <v>43470.07291666665</v>
      </c>
      <c r="B50" s="125">
        <v>24</v>
      </c>
      <c r="C50" s="126" t="s">
        <v>164</v>
      </c>
      <c r="D50" s="127" t="s">
        <v>40</v>
      </c>
      <c r="E50" s="128" t="str">
        <f>G7</f>
        <v>F6</v>
      </c>
      <c r="F50" s="129" t="s">
        <v>8</v>
      </c>
      <c r="G50" s="130">
        <f>G8</f>
        <v>0</v>
      </c>
      <c r="H50" s="87">
        <f>IF(Spielplan!H180="","",Spielplan!H180)</f>
      </c>
      <c r="I50" s="100" t="s">
        <v>9</v>
      </c>
      <c r="J50" s="87">
        <f>IF(Spielplan!J180="","",Spielplan!J180)</f>
      </c>
    </row>
    <row r="51" spans="1:10" s="83" customFormat="1" ht="19.5" customHeight="1">
      <c r="A51" s="95">
        <f>A39+Vorgaben!$D$3+Vorgaben!$D$5</f>
        <v>43470.083333333314</v>
      </c>
      <c r="B51" s="89">
        <v>25</v>
      </c>
      <c r="C51" s="90" t="s">
        <v>163</v>
      </c>
      <c r="D51" s="91" t="s">
        <v>38</v>
      </c>
      <c r="E51" s="92">
        <f>A9</f>
        <v>0</v>
      </c>
      <c r="F51" s="93" t="s">
        <v>8</v>
      </c>
      <c r="G51" s="94" t="str">
        <f>A3</f>
        <v>E2</v>
      </c>
      <c r="H51" s="87">
        <f>IF(Spielplan!H181="","",Spielplan!H181)</f>
      </c>
      <c r="I51" s="100" t="s">
        <v>9</v>
      </c>
      <c r="J51" s="87">
        <f>IF(Spielplan!J181="","",Spielplan!J181)</f>
      </c>
    </row>
    <row r="52" spans="1:10" s="83" customFormat="1" ht="19.5" customHeight="1">
      <c r="A52" s="111">
        <f>A51+Vorgaben!$D$3+Vorgaben!$D$5</f>
        <v>43470.09374999998</v>
      </c>
      <c r="B52" s="112">
        <v>28</v>
      </c>
      <c r="C52" s="113" t="s">
        <v>164</v>
      </c>
      <c r="D52" s="114" t="s">
        <v>38</v>
      </c>
      <c r="E52" s="115">
        <f>G9</f>
        <v>0</v>
      </c>
      <c r="F52" s="116" t="s">
        <v>8</v>
      </c>
      <c r="G52" s="117" t="str">
        <f>G3</f>
        <v>F2</v>
      </c>
      <c r="H52" s="87">
        <f>IF(Spielplan!H182="","",Spielplan!H182)</f>
      </c>
      <c r="I52" s="100" t="s">
        <v>9</v>
      </c>
      <c r="J52" s="87">
        <f>IF(Spielplan!J182="","",Spielplan!J182)</f>
      </c>
    </row>
    <row r="53" spans="1:10" s="83" customFormat="1" ht="19.5" customHeight="1">
      <c r="A53" s="95">
        <f>A52+Vorgaben!$D$3+Vorgaben!$D$5</f>
        <v>43470.10416666664</v>
      </c>
      <c r="B53" s="79">
        <v>31</v>
      </c>
      <c r="C53" s="84" t="s">
        <v>163</v>
      </c>
      <c r="D53" s="91" t="s">
        <v>38</v>
      </c>
      <c r="E53" s="80" t="str">
        <f>A5</f>
        <v>E4</v>
      </c>
      <c r="F53" s="81" t="s">
        <v>8</v>
      </c>
      <c r="G53" s="82">
        <f>A8</f>
        <v>0</v>
      </c>
      <c r="H53" s="87">
        <f>IF(Spielplan!H183="","",Spielplan!H183)</f>
      </c>
      <c r="I53" s="100" t="s">
        <v>9</v>
      </c>
      <c r="J53" s="87">
        <f>IF(Spielplan!J183="","",Spielplan!J183)</f>
      </c>
    </row>
    <row r="54" spans="1:10" s="83" customFormat="1" ht="19.5" customHeight="1">
      <c r="A54" s="95">
        <f>A53</f>
        <v>43470.10416666664</v>
      </c>
      <c r="B54" s="96">
        <v>32</v>
      </c>
      <c r="C54" s="97" t="s">
        <v>163</v>
      </c>
      <c r="D54" s="98" t="s">
        <v>39</v>
      </c>
      <c r="E54" s="99">
        <f>A9</f>
        <v>0</v>
      </c>
      <c r="F54" s="100" t="s">
        <v>8</v>
      </c>
      <c r="G54" s="101" t="str">
        <f>A4</f>
        <v>E3</v>
      </c>
      <c r="H54" s="87">
        <f>IF(Spielplan!H184="","",Spielplan!H184)</f>
      </c>
      <c r="I54" s="100" t="s">
        <v>9</v>
      </c>
      <c r="J54" s="87">
        <f>IF(Spielplan!J184="","",Spielplan!J184)</f>
      </c>
    </row>
    <row r="55" spans="1:10" s="83" customFormat="1" ht="19.5" customHeight="1">
      <c r="A55" s="111">
        <f>A40</f>
        <v>43470.11458333331</v>
      </c>
      <c r="B55" s="118">
        <v>35</v>
      </c>
      <c r="C55" s="119" t="s">
        <v>164</v>
      </c>
      <c r="D55" s="120" t="s">
        <v>39</v>
      </c>
      <c r="E55" s="121" t="str">
        <f>G5</f>
        <v>F4</v>
      </c>
      <c r="F55" s="122" t="s">
        <v>8</v>
      </c>
      <c r="G55" s="123">
        <f>G8</f>
        <v>0</v>
      </c>
      <c r="H55" s="87">
        <f>IF(Spielplan!H185="","",Spielplan!H185)</f>
      </c>
      <c r="I55" s="100" t="s">
        <v>9</v>
      </c>
      <c r="J55" s="87">
        <f>IF(Spielplan!J185="","",Spielplan!J185)</f>
      </c>
    </row>
    <row r="56" spans="1:10" s="83" customFormat="1" ht="19.5" customHeight="1">
      <c r="A56" s="124">
        <f>A55</f>
        <v>43470.11458333331</v>
      </c>
      <c r="B56" s="125">
        <v>36</v>
      </c>
      <c r="C56" s="126" t="s">
        <v>164</v>
      </c>
      <c r="D56" s="127" t="s">
        <v>40</v>
      </c>
      <c r="E56" s="128">
        <f>G9</f>
        <v>0</v>
      </c>
      <c r="F56" s="129" t="s">
        <v>8</v>
      </c>
      <c r="G56" s="130" t="str">
        <f>G4</f>
        <v>F3</v>
      </c>
      <c r="H56" s="87">
        <f>IF(Spielplan!H186="","",Spielplan!H186)</f>
      </c>
      <c r="I56" s="100" t="s">
        <v>9</v>
      </c>
      <c r="J56" s="87">
        <f>IF(Spielplan!J186="","",Spielplan!J186)</f>
      </c>
    </row>
    <row r="57" spans="1:10" s="83" customFormat="1" ht="19.5" customHeight="1">
      <c r="A57" s="102">
        <f>A20</f>
        <v>43470.12499999997</v>
      </c>
      <c r="B57" s="79">
        <v>39</v>
      </c>
      <c r="C57" s="84" t="s">
        <v>163</v>
      </c>
      <c r="D57" s="110" t="s">
        <v>39</v>
      </c>
      <c r="E57" s="80" t="str">
        <f>A2</f>
        <v>E1</v>
      </c>
      <c r="F57" s="81" t="s">
        <v>8</v>
      </c>
      <c r="G57" s="82">
        <f>A8</f>
        <v>0</v>
      </c>
      <c r="H57" s="87">
        <f>IF(Spielplan!H187="","",Spielplan!H187)</f>
      </c>
      <c r="I57" s="100" t="s">
        <v>9</v>
      </c>
      <c r="J57" s="87">
        <f>IF(Spielplan!J187="","",Spielplan!J187)</f>
      </c>
    </row>
    <row r="58" spans="1:10" s="83" customFormat="1" ht="19.5" customHeight="1">
      <c r="A58" s="111">
        <f>A31+Vorgaben!$D$3+Vorgaben!$D$5</f>
        <v>43470.135416666635</v>
      </c>
      <c r="B58" s="112">
        <v>40</v>
      </c>
      <c r="C58" s="113" t="s">
        <v>164</v>
      </c>
      <c r="D58" s="114" t="s">
        <v>38</v>
      </c>
      <c r="E58" s="115" t="str">
        <f>G2</f>
        <v>F1</v>
      </c>
      <c r="F58" s="116" t="s">
        <v>8</v>
      </c>
      <c r="G58" s="117">
        <f>G8</f>
        <v>0</v>
      </c>
      <c r="H58" s="87">
        <f>IF(Spielplan!H188="","",Spielplan!H188)</f>
      </c>
      <c r="I58" s="100" t="s">
        <v>9</v>
      </c>
      <c r="J58" s="87">
        <f>IF(Spielplan!J188="","",Spielplan!J188)</f>
      </c>
    </row>
    <row r="59" spans="1:10" s="83" customFormat="1" ht="19.5" customHeight="1">
      <c r="A59" s="95">
        <f>A19</f>
        <v>43470.1458333333</v>
      </c>
      <c r="B59" s="79">
        <v>44</v>
      </c>
      <c r="C59" s="84" t="s">
        <v>163</v>
      </c>
      <c r="D59" s="98" t="s">
        <v>39</v>
      </c>
      <c r="E59" s="80" t="str">
        <f>A2</f>
        <v>E1</v>
      </c>
      <c r="F59" s="81" t="s">
        <v>8</v>
      </c>
      <c r="G59" s="82">
        <f>A9</f>
        <v>0</v>
      </c>
      <c r="H59" s="87">
        <f>IF(Spielplan!H189="","",Spielplan!H189)</f>
      </c>
      <c r="I59" s="100" t="s">
        <v>9</v>
      </c>
      <c r="J59" s="87">
        <f>IF(Spielplan!J189="","",Spielplan!J189)</f>
      </c>
    </row>
    <row r="60" spans="1:10" s="83" customFormat="1" ht="19.5" customHeight="1">
      <c r="A60" s="102">
        <f>A59</f>
        <v>43470.1458333333</v>
      </c>
      <c r="B60" s="96">
        <v>45</v>
      </c>
      <c r="C60" s="97" t="s">
        <v>163</v>
      </c>
      <c r="D60" s="110" t="s">
        <v>39</v>
      </c>
      <c r="E60" s="99">
        <f>A8</f>
        <v>0</v>
      </c>
      <c r="F60" s="100" t="s">
        <v>8</v>
      </c>
      <c r="G60" s="101" t="str">
        <f>A4</f>
        <v>E3</v>
      </c>
      <c r="H60" s="87">
        <f>IF(Spielplan!H190="","",Spielplan!H190)</f>
      </c>
      <c r="I60" s="100" t="s">
        <v>9</v>
      </c>
      <c r="J60" s="87">
        <f>IF(Spielplan!J190="","",Spielplan!J190)</f>
      </c>
    </row>
    <row r="61" spans="1:10" s="83" customFormat="1" ht="19.5" customHeight="1">
      <c r="A61" s="111">
        <f>A19+Vorgaben!$D$3+Vorgaben!$D$5</f>
        <v>43470.15624999996</v>
      </c>
      <c r="B61" s="112">
        <v>46</v>
      </c>
      <c r="C61" s="113" t="s">
        <v>164</v>
      </c>
      <c r="D61" s="114" t="s">
        <v>38</v>
      </c>
      <c r="E61" s="115" t="str">
        <f>G2</f>
        <v>F1</v>
      </c>
      <c r="F61" s="116" t="s">
        <v>8</v>
      </c>
      <c r="G61" s="117">
        <f>G9</f>
        <v>0</v>
      </c>
      <c r="H61" s="87">
        <f>IF(Spielplan!H191="","",Spielplan!H191)</f>
      </c>
      <c r="I61" s="100" t="s">
        <v>9</v>
      </c>
      <c r="J61" s="87">
        <f>IF(Spielplan!J191="","",Spielplan!J191)</f>
      </c>
    </row>
    <row r="62" spans="1:10" s="83" customFormat="1" ht="19.5" customHeight="1">
      <c r="A62" s="124">
        <f>A22</f>
        <v>43470.15624999996</v>
      </c>
      <c r="B62" s="125">
        <v>48</v>
      </c>
      <c r="C62" s="126" t="s">
        <v>164</v>
      </c>
      <c r="D62" s="127" t="s">
        <v>40</v>
      </c>
      <c r="E62" s="128">
        <f>G8</f>
        <v>0</v>
      </c>
      <c r="F62" s="129" t="s">
        <v>8</v>
      </c>
      <c r="G62" s="130" t="str">
        <f>G4</f>
        <v>F3</v>
      </c>
      <c r="H62" s="87">
        <f>IF(Spielplan!H192="","",Spielplan!H192)</f>
      </c>
      <c r="I62" s="100" t="s">
        <v>9</v>
      </c>
      <c r="J62" s="87">
        <f>IF(Spielplan!J192="","",Spielplan!J192)</f>
      </c>
    </row>
    <row r="63" spans="1:10" s="83" customFormat="1" ht="19.5" customHeight="1">
      <c r="A63" s="95">
        <f>A61+Vorgaben!$D$3+Vorgaben!$D$5</f>
        <v>43470.16666666663</v>
      </c>
      <c r="B63" s="79">
        <v>49</v>
      </c>
      <c r="C63" s="84" t="s">
        <v>163</v>
      </c>
      <c r="D63" s="91" t="s">
        <v>38</v>
      </c>
      <c r="E63" s="80">
        <f>A9</f>
        <v>0</v>
      </c>
      <c r="F63" s="81" t="s">
        <v>8</v>
      </c>
      <c r="G63" s="82" t="str">
        <f>A5</f>
        <v>E4</v>
      </c>
      <c r="H63" s="87">
        <f>IF(Spielplan!H193="","",Spielplan!H193)</f>
      </c>
      <c r="I63" s="100" t="s">
        <v>9</v>
      </c>
      <c r="J63" s="87">
        <f>IF(Spielplan!J193="","",Spielplan!J193)</f>
      </c>
    </row>
    <row r="64" spans="1:10" s="83" customFormat="1" ht="19.5" customHeight="1">
      <c r="A64" s="95">
        <f>A15+Vorgaben!$D$3+Vorgaben!$D$5</f>
        <v>43470.02083333333</v>
      </c>
      <c r="B64" s="89">
        <v>7</v>
      </c>
      <c r="C64" s="90" t="s">
        <v>163</v>
      </c>
      <c r="D64" s="91" t="s">
        <v>38</v>
      </c>
      <c r="E64" s="92">
        <f>A8</f>
        <v>0</v>
      </c>
      <c r="F64" s="93" t="s">
        <v>8</v>
      </c>
      <c r="G64" s="94">
        <f>A9</f>
        <v>0</v>
      </c>
      <c r="H64" s="87">
        <f>IF(Spielplan!H194="","",Spielplan!H194)</f>
      </c>
      <c r="I64" s="100" t="s">
        <v>9</v>
      </c>
      <c r="J64" s="87">
        <f>IF(Spielplan!J194="","",Spielplan!J194)</f>
      </c>
    </row>
    <row r="65" spans="1:10" s="83" customFormat="1" ht="19.5" customHeight="1">
      <c r="A65" s="102">
        <f>A30</f>
        <v>43470.16666666663</v>
      </c>
      <c r="B65" s="96">
        <v>51</v>
      </c>
      <c r="C65" s="97" t="s">
        <v>163</v>
      </c>
      <c r="D65" s="110" t="s">
        <v>39</v>
      </c>
      <c r="E65" s="99">
        <f>A8</f>
        <v>0</v>
      </c>
      <c r="F65" s="100" t="s">
        <v>8</v>
      </c>
      <c r="G65" s="101" t="str">
        <f>A3</f>
        <v>E2</v>
      </c>
      <c r="H65" s="87">
        <f>IF(Spielplan!H195="","",Spielplan!H195)</f>
      </c>
      <c r="I65" s="100" t="s">
        <v>9</v>
      </c>
      <c r="J65" s="87">
        <f>IF(Spielplan!J195="","",Spielplan!J195)</f>
      </c>
    </row>
    <row r="66" spans="1:10" s="83" customFormat="1" ht="19.5" customHeight="1">
      <c r="A66" s="111">
        <f>A33</f>
        <v>43470.17708333329</v>
      </c>
      <c r="B66" s="118">
        <v>53</v>
      </c>
      <c r="C66" s="119" t="s">
        <v>164</v>
      </c>
      <c r="D66" s="120" t="s">
        <v>39</v>
      </c>
      <c r="E66" s="121">
        <f>G9</f>
        <v>0</v>
      </c>
      <c r="F66" s="122" t="s">
        <v>8</v>
      </c>
      <c r="G66" s="123" t="str">
        <f>G5</f>
        <v>F4</v>
      </c>
      <c r="H66" s="87">
        <f>IF(Spielplan!H196="","",Spielplan!H196)</f>
      </c>
      <c r="I66" s="100" t="s">
        <v>9</v>
      </c>
      <c r="J66" s="87">
        <f>IF(Spielplan!J196="","",Spielplan!J196)</f>
      </c>
    </row>
    <row r="67" spans="1:10" s="83" customFormat="1" ht="19.5" customHeight="1">
      <c r="A67" s="124">
        <f>A66</f>
        <v>43470.17708333329</v>
      </c>
      <c r="B67" s="125">
        <v>54</v>
      </c>
      <c r="C67" s="126" t="s">
        <v>164</v>
      </c>
      <c r="D67" s="127" t="s">
        <v>40</v>
      </c>
      <c r="E67" s="128">
        <f>G8</f>
        <v>0</v>
      </c>
      <c r="F67" s="129" t="s">
        <v>8</v>
      </c>
      <c r="G67" s="130" t="str">
        <f>G3</f>
        <v>F2</v>
      </c>
      <c r="H67" s="87">
        <f>IF(Spielplan!H197="","",Spielplan!H197)</f>
      </c>
      <c r="I67" s="100" t="s">
        <v>9</v>
      </c>
      <c r="J67" s="87">
        <f>IF(Spielplan!J197="","",Spielplan!J197)</f>
      </c>
    </row>
    <row r="69" ht="12.75">
      <c r="A69" s="162" t="s">
        <v>59</v>
      </c>
    </row>
  </sheetData>
  <sheetProtection/>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8"/>
  <dimension ref="A1:J69"/>
  <sheetViews>
    <sheetView zoomScale="90" zoomScaleNormal="90" zoomScalePageLayoutView="0" workbookViewId="0" topLeftCell="A19">
      <selection activeCell="E70" sqref="E70"/>
    </sheetView>
  </sheetViews>
  <sheetFormatPr defaultColWidth="11.421875" defaultRowHeight="12.75"/>
  <cols>
    <col min="1" max="1" width="14.421875" style="49" customWidth="1"/>
    <col min="2" max="2" width="5.8515625" style="48" customWidth="1"/>
    <col min="3" max="3" width="2.7109375" style="65" customWidth="1"/>
    <col min="4" max="4" width="4.7109375" style="47" customWidth="1"/>
    <col min="5" max="5" width="29.00390625" style="47" customWidth="1"/>
    <col min="6" max="6" width="1.57421875" style="45" customWidth="1"/>
    <col min="7" max="7" width="29.140625" style="47" customWidth="1"/>
    <col min="8" max="8" width="4.57421875" style="45" customWidth="1"/>
    <col min="9" max="9" width="1.7109375" style="47" customWidth="1"/>
    <col min="10" max="10" width="4.57421875" style="45" customWidth="1"/>
    <col min="11" max="16384" width="11.421875" style="45" customWidth="1"/>
  </cols>
  <sheetData>
    <row r="1" spans="1:10" s="46" customFormat="1" ht="24.75" customHeight="1">
      <c r="A1" s="238" t="s">
        <v>51</v>
      </c>
      <c r="B1" s="239"/>
      <c r="C1" s="239"/>
      <c r="D1" s="240"/>
      <c r="E1" s="45"/>
      <c r="G1" s="238" t="s">
        <v>52</v>
      </c>
      <c r="H1" s="240"/>
      <c r="I1" s="47"/>
      <c r="J1" s="45"/>
    </row>
    <row r="2" spans="1:8" ht="14.25">
      <c r="A2" s="234" t="str">
        <f>Vorgaben!A11</f>
        <v>C1</v>
      </c>
      <c r="B2" s="235"/>
      <c r="C2" s="235"/>
      <c r="D2" s="236"/>
      <c r="E2" s="45"/>
      <c r="G2" s="237" t="str">
        <f>Vorgaben!B11</f>
        <v>D1</v>
      </c>
      <c r="H2" s="237"/>
    </row>
    <row r="3" spans="1:8" ht="14.25">
      <c r="A3" s="234" t="str">
        <f>Vorgaben!A12</f>
        <v>C2</v>
      </c>
      <c r="B3" s="235"/>
      <c r="C3" s="235"/>
      <c r="D3" s="236"/>
      <c r="E3" s="45"/>
      <c r="G3" s="237" t="str">
        <f>Vorgaben!B12</f>
        <v>D2</v>
      </c>
      <c r="H3" s="237"/>
    </row>
    <row r="4" spans="1:8" ht="14.25">
      <c r="A4" s="234" t="str">
        <f>Vorgaben!A13</f>
        <v>C3</v>
      </c>
      <c r="B4" s="235"/>
      <c r="C4" s="235"/>
      <c r="D4" s="236"/>
      <c r="E4" s="45"/>
      <c r="G4" s="237" t="str">
        <f>Vorgaben!B13</f>
        <v>D3</v>
      </c>
      <c r="H4" s="237"/>
    </row>
    <row r="5" spans="1:8" ht="14.25">
      <c r="A5" s="234" t="str">
        <f>Vorgaben!A14</f>
        <v>C4</v>
      </c>
      <c r="B5" s="235"/>
      <c r="C5" s="235"/>
      <c r="D5" s="236"/>
      <c r="E5" s="45"/>
      <c r="G5" s="237" t="str">
        <f>Vorgaben!B14</f>
        <v>D4</v>
      </c>
      <c r="H5" s="237"/>
    </row>
    <row r="6" spans="1:8" ht="14.25">
      <c r="A6" s="234" t="str">
        <f>Vorgaben!A15</f>
        <v>C5</v>
      </c>
      <c r="B6" s="235"/>
      <c r="C6" s="235"/>
      <c r="D6" s="236"/>
      <c r="E6" s="45"/>
      <c r="G6" s="237" t="str">
        <f>Vorgaben!B15</f>
        <v>D5</v>
      </c>
      <c r="H6" s="237"/>
    </row>
    <row r="7" spans="1:8" ht="14.25">
      <c r="A7" s="234" t="str">
        <f>Vorgaben!A16</f>
        <v>C6</v>
      </c>
      <c r="B7" s="235"/>
      <c r="C7" s="235"/>
      <c r="D7" s="236"/>
      <c r="E7" s="45"/>
      <c r="G7" s="237" t="str">
        <f>Vorgaben!B16</f>
        <v>D6</v>
      </c>
      <c r="H7" s="237"/>
    </row>
    <row r="8" spans="1:8" ht="14.25">
      <c r="A8" s="234">
        <f>Vorgaben!A17</f>
        <v>0</v>
      </c>
      <c r="B8" s="235"/>
      <c r="C8" s="235"/>
      <c r="D8" s="236"/>
      <c r="E8" s="45"/>
      <c r="G8" s="237">
        <f>Vorgaben!B17</f>
        <v>0</v>
      </c>
      <c r="H8" s="237"/>
    </row>
    <row r="9" spans="1:8" ht="14.25">
      <c r="A9" s="234">
        <f>Vorgaben!A18</f>
        <v>0</v>
      </c>
      <c r="B9" s="235"/>
      <c r="C9" s="235"/>
      <c r="D9" s="236"/>
      <c r="E9" s="45"/>
      <c r="G9" s="237">
        <f>Vorgaben!B18</f>
        <v>0</v>
      </c>
      <c r="H9" s="237"/>
    </row>
    <row r="10" spans="1:7" ht="30" customHeight="1">
      <c r="A10" s="231" t="s">
        <v>49</v>
      </c>
      <c r="B10" s="231"/>
      <c r="C10" s="231"/>
      <c r="D10" s="231"/>
      <c r="E10" s="231"/>
      <c r="G10" s="45"/>
    </row>
    <row r="11" spans="1:10" s="62" customFormat="1" ht="27.75" customHeight="1">
      <c r="A11" s="76" t="s">
        <v>4</v>
      </c>
      <c r="B11" s="77" t="s">
        <v>5</v>
      </c>
      <c r="C11" s="232" t="s">
        <v>6</v>
      </c>
      <c r="D11" s="232"/>
      <c r="E11" s="78" t="s">
        <v>32</v>
      </c>
      <c r="F11" s="78"/>
      <c r="G11" s="78"/>
      <c r="H11" s="233"/>
      <c r="I11" s="233"/>
      <c r="J11" s="233"/>
    </row>
    <row r="12" spans="1:10" s="83" customFormat="1" ht="19.5" customHeight="1">
      <c r="A12" s="88">
        <f>Vorgaben!D13</f>
        <v>43470</v>
      </c>
      <c r="B12" s="89">
        <v>1</v>
      </c>
      <c r="C12" s="90" t="s">
        <v>161</v>
      </c>
      <c r="D12" s="109" t="s">
        <v>38</v>
      </c>
      <c r="E12" s="92" t="str">
        <f>A2</f>
        <v>C1</v>
      </c>
      <c r="F12" s="93" t="s">
        <v>8</v>
      </c>
      <c r="G12" s="94" t="str">
        <f>A3</f>
        <v>C2</v>
      </c>
      <c r="H12" s="87">
        <f>IF(Spielplan!H30="","",Spielplan!H30)</f>
      </c>
      <c r="I12" s="100" t="s">
        <v>9</v>
      </c>
      <c r="J12" s="87">
        <f>IF(Spielplan!J30="","",Spielplan!J30)</f>
      </c>
    </row>
    <row r="13" spans="1:10" s="83" customFormat="1" ht="19.5" customHeight="1">
      <c r="A13" s="95">
        <f>A12</f>
        <v>43470</v>
      </c>
      <c r="B13" s="96">
        <v>2</v>
      </c>
      <c r="C13" s="97" t="s">
        <v>161</v>
      </c>
      <c r="D13" s="85" t="s">
        <v>39</v>
      </c>
      <c r="E13" s="99" t="str">
        <f>A4</f>
        <v>C3</v>
      </c>
      <c r="F13" s="100" t="s">
        <v>8</v>
      </c>
      <c r="G13" s="101" t="str">
        <f>A5</f>
        <v>C4</v>
      </c>
      <c r="H13" s="87">
        <f>IF(Spielplan!H36="","",Spielplan!H36)</f>
      </c>
      <c r="I13" s="100" t="s">
        <v>9</v>
      </c>
      <c r="J13" s="87">
        <f>IF(Spielplan!J36="","",Spielplan!J36)</f>
      </c>
    </row>
    <row r="14" spans="1:10" s="83" customFormat="1" ht="19.5" customHeight="1">
      <c r="A14" s="102">
        <f>A13</f>
        <v>43470</v>
      </c>
      <c r="B14" s="103">
        <v>3</v>
      </c>
      <c r="C14" s="104" t="s">
        <v>161</v>
      </c>
      <c r="D14" s="105" t="s">
        <v>40</v>
      </c>
      <c r="E14" s="106" t="str">
        <f>A6</f>
        <v>C5</v>
      </c>
      <c r="F14" s="107" t="s">
        <v>8</v>
      </c>
      <c r="G14" s="108" t="str">
        <f>A7</f>
        <v>C6</v>
      </c>
      <c r="H14" s="87">
        <f>IF(Spielplan!H42="","",Spielplan!H42)</f>
      </c>
      <c r="I14" s="100" t="s">
        <v>9</v>
      </c>
      <c r="J14" s="87">
        <f>IF(Spielplan!J42="","",Spielplan!J42)</f>
      </c>
    </row>
    <row r="15" spans="1:10" s="83" customFormat="1" ht="19.5" customHeight="1">
      <c r="A15" s="111">
        <f>A12+Vorgaben!$D$3+Vorgaben!$D$5</f>
        <v>43470.010416666664</v>
      </c>
      <c r="B15" s="112">
        <v>4</v>
      </c>
      <c r="C15" s="113" t="s">
        <v>162</v>
      </c>
      <c r="D15" s="114" t="s">
        <v>38</v>
      </c>
      <c r="E15" s="115" t="str">
        <f>G2</f>
        <v>D1</v>
      </c>
      <c r="F15" s="116" t="s">
        <v>8</v>
      </c>
      <c r="G15" s="117" t="str">
        <f>G3</f>
        <v>D2</v>
      </c>
      <c r="H15" s="87">
        <f>IF(Spielplan!H31="","",Spielplan!H31)</f>
      </c>
      <c r="I15" s="100" t="s">
        <v>9</v>
      </c>
      <c r="J15" s="87">
        <f>IF(Spielplan!J31="","",Spielplan!J31)</f>
      </c>
    </row>
    <row r="16" spans="1:10" s="83" customFormat="1" ht="19.5" customHeight="1">
      <c r="A16" s="111">
        <f>A15</f>
        <v>43470.010416666664</v>
      </c>
      <c r="B16" s="118">
        <v>5</v>
      </c>
      <c r="C16" s="119" t="s">
        <v>162</v>
      </c>
      <c r="D16" s="120" t="s">
        <v>39</v>
      </c>
      <c r="E16" s="121" t="str">
        <f>G4</f>
        <v>D3</v>
      </c>
      <c r="F16" s="122" t="s">
        <v>8</v>
      </c>
      <c r="G16" s="123" t="str">
        <f>G5</f>
        <v>D4</v>
      </c>
      <c r="H16" s="87">
        <f>IF(Spielplan!H37="","",Spielplan!H37)</f>
      </c>
      <c r="I16" s="100" t="s">
        <v>9</v>
      </c>
      <c r="J16" s="87">
        <f>IF(Spielplan!J37="","",Spielplan!J37)</f>
      </c>
    </row>
    <row r="17" spans="1:10" s="83" customFormat="1" ht="19.5" customHeight="1">
      <c r="A17" s="124">
        <f>A16</f>
        <v>43470.010416666664</v>
      </c>
      <c r="B17" s="125">
        <v>6</v>
      </c>
      <c r="C17" s="126" t="s">
        <v>162</v>
      </c>
      <c r="D17" s="127" t="s">
        <v>40</v>
      </c>
      <c r="E17" s="128" t="str">
        <f>G6</f>
        <v>D5</v>
      </c>
      <c r="F17" s="129" t="s">
        <v>8</v>
      </c>
      <c r="G17" s="130" t="str">
        <f>G7</f>
        <v>D6</v>
      </c>
      <c r="H17" s="87">
        <f>IF(Spielplan!H43="","",Spielplan!H43)</f>
      </c>
      <c r="I17" s="100" t="s">
        <v>9</v>
      </c>
      <c r="J17" s="87">
        <f>IF(Spielplan!J43="","",Spielplan!J43)</f>
      </c>
    </row>
    <row r="18" spans="1:10" s="83" customFormat="1" ht="19.5" customHeight="1">
      <c r="A18" s="95">
        <f>A64</f>
        <v>43470.02083333333</v>
      </c>
      <c r="B18" s="96">
        <v>8</v>
      </c>
      <c r="C18" s="97" t="s">
        <v>161</v>
      </c>
      <c r="D18" s="98" t="s">
        <v>39</v>
      </c>
      <c r="E18" s="99" t="str">
        <f>A4</f>
        <v>C3</v>
      </c>
      <c r="F18" s="100" t="s">
        <v>8</v>
      </c>
      <c r="G18" s="101" t="str">
        <f>A2</f>
        <v>C1</v>
      </c>
      <c r="H18" s="87">
        <f>IF(Spielplan!H104="","",Spielplan!H104)</f>
      </c>
      <c r="I18" s="100" t="s">
        <v>9</v>
      </c>
      <c r="J18" s="87">
        <f>IF(Spielplan!J104="","",Spielplan!J104)</f>
      </c>
    </row>
    <row r="19" spans="1:10" s="83" customFormat="1" ht="19.5" customHeight="1">
      <c r="A19" s="95">
        <f>A58+Vorgaben!$D$3+Vorgaben!$D$5</f>
        <v>43470.1458333333</v>
      </c>
      <c r="B19" s="79">
        <v>43</v>
      </c>
      <c r="C19" s="84" t="s">
        <v>161</v>
      </c>
      <c r="D19" s="91" t="s">
        <v>38</v>
      </c>
      <c r="E19" s="80" t="str">
        <f>A3</f>
        <v>C2</v>
      </c>
      <c r="F19" s="81" t="s">
        <v>8</v>
      </c>
      <c r="G19" s="82" t="str">
        <f>A7</f>
        <v>C6</v>
      </c>
      <c r="H19" s="87">
        <f>IF(Spielplan!H90="","",Spielplan!H90)</f>
      </c>
      <c r="I19" s="100" t="s">
        <v>9</v>
      </c>
      <c r="J19" s="87">
        <f>IF(Spielplan!J90="","",Spielplan!J90)</f>
      </c>
    </row>
    <row r="20" spans="1:10" s="83" customFormat="1" ht="19.5" customHeight="1">
      <c r="A20" s="95">
        <f>A31</f>
        <v>43470.12499999997</v>
      </c>
      <c r="B20" s="96">
        <v>38</v>
      </c>
      <c r="C20" s="97" t="s">
        <v>161</v>
      </c>
      <c r="D20" s="98" t="s">
        <v>39</v>
      </c>
      <c r="E20" s="99" t="str">
        <f>A6</f>
        <v>C5</v>
      </c>
      <c r="F20" s="100" t="s">
        <v>8</v>
      </c>
      <c r="G20" s="101" t="str">
        <f>A5</f>
        <v>C4</v>
      </c>
      <c r="H20" s="87">
        <f>IF(Spielplan!H54="","",Spielplan!H54)</f>
      </c>
      <c r="I20" s="100" t="s">
        <v>9</v>
      </c>
      <c r="J20" s="87">
        <f>IF(Spielplan!J54="","",Spielplan!J54)</f>
      </c>
    </row>
    <row r="21" spans="1:10" s="83" customFormat="1" ht="19.5" customHeight="1">
      <c r="A21" s="111">
        <f>A42</f>
        <v>43470.03124999999</v>
      </c>
      <c r="B21" s="118">
        <v>11</v>
      </c>
      <c r="C21" s="119" t="s">
        <v>162</v>
      </c>
      <c r="D21" s="120" t="s">
        <v>39</v>
      </c>
      <c r="E21" s="121" t="str">
        <f>G4</f>
        <v>D3</v>
      </c>
      <c r="F21" s="122" t="s">
        <v>8</v>
      </c>
      <c r="G21" s="123" t="str">
        <f>G2</f>
        <v>D1</v>
      </c>
      <c r="H21" s="87">
        <f>IF(Spielplan!H105="","",Spielplan!H105)</f>
      </c>
      <c r="I21" s="100" t="s">
        <v>9</v>
      </c>
      <c r="J21" s="87">
        <f>IF(Spielplan!J105="","",Spielplan!J105)</f>
      </c>
    </row>
    <row r="22" spans="1:10" s="83" customFormat="1" ht="19.5" customHeight="1">
      <c r="A22" s="111">
        <f>A61</f>
        <v>43470.15624999996</v>
      </c>
      <c r="B22" s="118">
        <v>47</v>
      </c>
      <c r="C22" s="119" t="s">
        <v>162</v>
      </c>
      <c r="D22" s="120" t="s">
        <v>39</v>
      </c>
      <c r="E22" s="121" t="str">
        <f>G3</f>
        <v>D2</v>
      </c>
      <c r="F22" s="122" t="s">
        <v>8</v>
      </c>
      <c r="G22" s="123" t="str">
        <f>G7</f>
        <v>D6</v>
      </c>
      <c r="H22" s="87">
        <f>IF(Spielplan!H91="","",Spielplan!H91)</f>
      </c>
      <c r="I22" s="100" t="s">
        <v>9</v>
      </c>
      <c r="J22" s="87">
        <f>IF(Spielplan!J91="","",Spielplan!J91)</f>
      </c>
    </row>
    <row r="23" spans="1:10" s="83" customFormat="1" ht="19.5" customHeight="1">
      <c r="A23" s="124">
        <f>A34</f>
        <v>43470.135416666635</v>
      </c>
      <c r="B23" s="125">
        <v>42</v>
      </c>
      <c r="C23" s="126" t="s">
        <v>162</v>
      </c>
      <c r="D23" s="127" t="s">
        <v>40</v>
      </c>
      <c r="E23" s="128" t="str">
        <f>G6</f>
        <v>D5</v>
      </c>
      <c r="F23" s="129" t="s">
        <v>8</v>
      </c>
      <c r="G23" s="130" t="str">
        <f>G5</f>
        <v>D4</v>
      </c>
      <c r="H23" s="87">
        <f>IF(Spielplan!H55="","",Spielplan!H55)</f>
      </c>
      <c r="I23" s="100" t="s">
        <v>9</v>
      </c>
      <c r="J23" s="87">
        <f>IF(Spielplan!J55="","",Spielplan!J55)</f>
      </c>
    </row>
    <row r="24" spans="1:10" s="83" customFormat="1" ht="19.5" customHeight="1">
      <c r="A24" s="102">
        <f>A18</f>
        <v>43470.02083333333</v>
      </c>
      <c r="B24" s="103">
        <v>9</v>
      </c>
      <c r="C24" s="104" t="s">
        <v>161</v>
      </c>
      <c r="D24" s="110" t="s">
        <v>39</v>
      </c>
      <c r="E24" s="106" t="str">
        <f>A5</f>
        <v>C4</v>
      </c>
      <c r="F24" s="107" t="s">
        <v>8</v>
      </c>
      <c r="G24" s="108" t="str">
        <f>A3</f>
        <v>C2</v>
      </c>
      <c r="H24" s="87">
        <f>IF(Spielplan!H78="","",Spielplan!H78)</f>
      </c>
      <c r="I24" s="100" t="s">
        <v>9</v>
      </c>
      <c r="J24" s="87">
        <f>IF(Spielplan!J78="","",Spielplan!J78)</f>
      </c>
    </row>
    <row r="25" spans="1:10" s="83" customFormat="1" ht="19.5" customHeight="1">
      <c r="A25" s="95">
        <f>A51</f>
        <v>43470.083333333314</v>
      </c>
      <c r="B25" s="96">
        <v>26</v>
      </c>
      <c r="C25" s="97" t="s">
        <v>161</v>
      </c>
      <c r="D25" s="98" t="s">
        <v>39</v>
      </c>
      <c r="E25" s="99" t="str">
        <f>A6</f>
        <v>C5</v>
      </c>
      <c r="F25" s="100" t="s">
        <v>8</v>
      </c>
      <c r="G25" s="101" t="str">
        <f>A4</f>
        <v>C3</v>
      </c>
      <c r="H25" s="87">
        <f>IF(Spielplan!H84="","",Spielplan!H84)</f>
      </c>
      <c r="I25" s="100" t="s">
        <v>9</v>
      </c>
      <c r="J25" s="87">
        <f>IF(Spielplan!J84="","",Spielplan!J84)</f>
      </c>
    </row>
    <row r="26" spans="1:10" s="83" customFormat="1" ht="19.5" customHeight="1">
      <c r="A26" s="102">
        <f>A25</f>
        <v>43470.083333333314</v>
      </c>
      <c r="B26" s="103">
        <v>27</v>
      </c>
      <c r="C26" s="104" t="s">
        <v>161</v>
      </c>
      <c r="D26" s="110" t="s">
        <v>39</v>
      </c>
      <c r="E26" s="106" t="str">
        <f>A7</f>
        <v>C6</v>
      </c>
      <c r="F26" s="107" t="s">
        <v>8</v>
      </c>
      <c r="G26" s="108" t="str">
        <f>A2</f>
        <v>C1</v>
      </c>
      <c r="H26" s="87">
        <f>IF(Spielplan!H60="","",Spielplan!H60)</f>
      </c>
      <c r="I26" s="100" t="s">
        <v>9</v>
      </c>
      <c r="J26" s="87">
        <f>IF(Spielplan!J60="","",Spielplan!J60)</f>
      </c>
    </row>
    <row r="27" spans="1:10" s="83" customFormat="1" ht="19.5" customHeight="1">
      <c r="A27" s="124">
        <f>A21</f>
        <v>43470.03124999999</v>
      </c>
      <c r="B27" s="125">
        <v>12</v>
      </c>
      <c r="C27" s="126" t="s">
        <v>162</v>
      </c>
      <c r="D27" s="127" t="s">
        <v>40</v>
      </c>
      <c r="E27" s="128" t="str">
        <f>G5</f>
        <v>D4</v>
      </c>
      <c r="F27" s="129" t="s">
        <v>8</v>
      </c>
      <c r="G27" s="130" t="str">
        <f>G3</f>
        <v>D2</v>
      </c>
      <c r="H27" s="87">
        <f>IF(Spielplan!H79="","",Spielplan!H79)</f>
      </c>
      <c r="I27" s="100" t="s">
        <v>9</v>
      </c>
      <c r="J27" s="87">
        <f>IF(Spielplan!J79="","",Spielplan!J79)</f>
      </c>
    </row>
    <row r="28" spans="1:10" s="83" customFormat="1" ht="19.5" customHeight="1">
      <c r="A28" s="111">
        <f>A52</f>
        <v>43470.09374999998</v>
      </c>
      <c r="B28" s="118">
        <v>29</v>
      </c>
      <c r="C28" s="119" t="s">
        <v>162</v>
      </c>
      <c r="D28" s="120" t="s">
        <v>39</v>
      </c>
      <c r="E28" s="121" t="str">
        <f>G6</f>
        <v>D5</v>
      </c>
      <c r="F28" s="122" t="s">
        <v>8</v>
      </c>
      <c r="G28" s="123" t="str">
        <f>G4</f>
        <v>D3</v>
      </c>
      <c r="H28" s="87">
        <f>IF(Spielplan!H85="","",Spielplan!H85)</f>
      </c>
      <c r="I28" s="100" t="s">
        <v>9</v>
      </c>
      <c r="J28" s="87">
        <f>IF(Spielplan!J85="","",Spielplan!J85)</f>
      </c>
    </row>
    <row r="29" spans="1:10" s="83" customFormat="1" ht="19.5" customHeight="1">
      <c r="A29" s="124">
        <f>A28</f>
        <v>43470.09374999998</v>
      </c>
      <c r="B29" s="125">
        <v>30</v>
      </c>
      <c r="C29" s="126" t="s">
        <v>162</v>
      </c>
      <c r="D29" s="127" t="s">
        <v>40</v>
      </c>
      <c r="E29" s="128" t="str">
        <f>G7</f>
        <v>D6</v>
      </c>
      <c r="F29" s="129" t="s">
        <v>8</v>
      </c>
      <c r="G29" s="130" t="str">
        <f>G2</f>
        <v>D1</v>
      </c>
      <c r="H29" s="87">
        <f>IF(Spielplan!H61="","",Spielplan!H61)</f>
      </c>
      <c r="I29" s="100" t="s">
        <v>9</v>
      </c>
      <c r="J29" s="87">
        <f>IF(Spielplan!J61="","",Spielplan!J61)</f>
      </c>
    </row>
    <row r="30" spans="1:10" s="83" customFormat="1" ht="19.5" customHeight="1">
      <c r="A30" s="95">
        <f>A63</f>
        <v>43470.16666666663</v>
      </c>
      <c r="B30" s="79">
        <v>50</v>
      </c>
      <c r="C30" s="84" t="s">
        <v>161</v>
      </c>
      <c r="D30" s="98" t="s">
        <v>39</v>
      </c>
      <c r="E30" s="80" t="str">
        <f>A2</f>
        <v>C1</v>
      </c>
      <c r="F30" s="81" t="s">
        <v>8</v>
      </c>
      <c r="G30" s="82" t="str">
        <f>A6</f>
        <v>C5</v>
      </c>
      <c r="H30" s="87">
        <f>IF(Spielplan!H66="","",Spielplan!H66)</f>
      </c>
      <c r="I30" s="100" t="s">
        <v>9</v>
      </c>
      <c r="J30" s="87">
        <f>IF(Spielplan!J66="","",Spielplan!J66)</f>
      </c>
    </row>
    <row r="31" spans="1:10" s="83" customFormat="1" ht="19.5" customHeight="1">
      <c r="A31" s="95">
        <f>A40+Vorgaben!$D$3+Vorgaben!$D$5</f>
        <v>43470.12499999997</v>
      </c>
      <c r="B31" s="79">
        <v>37</v>
      </c>
      <c r="C31" s="84" t="s">
        <v>161</v>
      </c>
      <c r="D31" s="91" t="s">
        <v>38</v>
      </c>
      <c r="E31" s="80" t="str">
        <f>A5</f>
        <v>C4</v>
      </c>
      <c r="F31" s="81" t="s">
        <v>8</v>
      </c>
      <c r="G31" s="82" t="str">
        <f>A7</f>
        <v>C6</v>
      </c>
      <c r="H31" s="87">
        <f>IF(Spielplan!H116="","",Spielplan!H116)</f>
      </c>
      <c r="I31" s="100" t="s">
        <v>9</v>
      </c>
      <c r="J31" s="87">
        <f>IF(Spielplan!J116="","",Spielplan!J116)</f>
      </c>
    </row>
    <row r="32" spans="1:10" s="83" customFormat="1" ht="19.5" customHeight="1">
      <c r="A32" s="102">
        <f>A44</f>
        <v>43470.04166666666</v>
      </c>
      <c r="B32" s="103">
        <v>15</v>
      </c>
      <c r="C32" s="104" t="s">
        <v>161</v>
      </c>
      <c r="D32" s="110" t="s">
        <v>39</v>
      </c>
      <c r="E32" s="106" t="str">
        <f>A3</f>
        <v>C2</v>
      </c>
      <c r="F32" s="107" t="s">
        <v>8</v>
      </c>
      <c r="G32" s="108" t="str">
        <f>A4</f>
        <v>C3</v>
      </c>
      <c r="H32" s="87">
        <f>IF(Spielplan!H48="","",Spielplan!H48)</f>
      </c>
      <c r="I32" s="100" t="s">
        <v>9</v>
      </c>
      <c r="J32" s="87">
        <f>IF(Spielplan!J48="","",Spielplan!J48)</f>
      </c>
    </row>
    <row r="33" spans="1:10" s="83" customFormat="1" ht="19.5" customHeight="1">
      <c r="A33" s="111">
        <f>A63+Vorgaben!$D$3+Vorgaben!$D$5</f>
        <v>43470.17708333329</v>
      </c>
      <c r="B33" s="112">
        <v>52</v>
      </c>
      <c r="C33" s="113" t="s">
        <v>162</v>
      </c>
      <c r="D33" s="114" t="s">
        <v>38</v>
      </c>
      <c r="E33" s="115" t="str">
        <f>G2</f>
        <v>D1</v>
      </c>
      <c r="F33" s="116" t="s">
        <v>8</v>
      </c>
      <c r="G33" s="117" t="str">
        <f>G6</f>
        <v>D5</v>
      </c>
      <c r="H33" s="87">
        <f>IF(Spielplan!H67="","",Spielplan!H67)</f>
      </c>
      <c r="I33" s="100" t="s">
        <v>9</v>
      </c>
      <c r="J33" s="87">
        <f>IF(Spielplan!J67="","",Spielplan!J67)</f>
      </c>
    </row>
    <row r="34" spans="1:10" s="83" customFormat="1" ht="19.5" customHeight="1">
      <c r="A34" s="111">
        <f>A58</f>
        <v>43470.135416666635</v>
      </c>
      <c r="B34" s="118">
        <v>41</v>
      </c>
      <c r="C34" s="119" t="s">
        <v>162</v>
      </c>
      <c r="D34" s="120" t="s">
        <v>39</v>
      </c>
      <c r="E34" s="121" t="str">
        <f>G5</f>
        <v>D4</v>
      </c>
      <c r="F34" s="122" t="s">
        <v>8</v>
      </c>
      <c r="G34" s="123" t="str">
        <f>G7</f>
        <v>D6</v>
      </c>
      <c r="H34" s="87">
        <f>IF(Spielplan!H117="","",Spielplan!H117)</f>
      </c>
      <c r="I34" s="100" t="s">
        <v>9</v>
      </c>
      <c r="J34" s="87">
        <f>IF(Spielplan!J117="","",Spielplan!J117)</f>
      </c>
    </row>
    <row r="35" spans="1:10" s="83" customFormat="1" ht="19.5" customHeight="1">
      <c r="A35" s="124">
        <f>A46</f>
        <v>43470.05208333332</v>
      </c>
      <c r="B35" s="125">
        <v>18</v>
      </c>
      <c r="C35" s="126" t="s">
        <v>162</v>
      </c>
      <c r="D35" s="127" t="s">
        <v>40</v>
      </c>
      <c r="E35" s="128" t="str">
        <f>G3</f>
        <v>D2</v>
      </c>
      <c r="F35" s="129" t="s">
        <v>8</v>
      </c>
      <c r="G35" s="130" t="str">
        <f>G4</f>
        <v>D3</v>
      </c>
      <c r="H35" s="87">
        <f>IF(Spielplan!H49="","",Spielplan!H49)</f>
      </c>
      <c r="I35" s="100" t="s">
        <v>9</v>
      </c>
      <c r="J35" s="87">
        <f>IF(Spielplan!J49="","",Spielplan!J49)</f>
      </c>
    </row>
    <row r="36" spans="1:10" s="83" customFormat="1" ht="19.5" customHeight="1">
      <c r="A36" s="95">
        <f>A45+Vorgaben!$D$3+Vorgaben!$D$5</f>
        <v>43470.062499999985</v>
      </c>
      <c r="B36" s="89">
        <v>19</v>
      </c>
      <c r="C36" s="90" t="s">
        <v>161</v>
      </c>
      <c r="D36" s="91" t="s">
        <v>38</v>
      </c>
      <c r="E36" s="92" t="str">
        <f>A5</f>
        <v>C4</v>
      </c>
      <c r="F36" s="93" t="s">
        <v>8</v>
      </c>
      <c r="G36" s="94" t="str">
        <f>A2</f>
        <v>C1</v>
      </c>
      <c r="H36" s="87">
        <f>IF(Spielplan!H98="","",Spielplan!H98)</f>
      </c>
      <c r="I36" s="100" t="s">
        <v>9</v>
      </c>
      <c r="J36" s="87">
        <f>IF(Spielplan!J98="","",Spielplan!J98)</f>
      </c>
    </row>
    <row r="37" spans="1:10" s="83" customFormat="1" ht="19.5" customHeight="1">
      <c r="A37" s="102">
        <f>A54</f>
        <v>43470.10416666664</v>
      </c>
      <c r="B37" s="79">
        <v>33</v>
      </c>
      <c r="C37" s="84" t="s">
        <v>161</v>
      </c>
      <c r="D37" s="110" t="s">
        <v>39</v>
      </c>
      <c r="E37" s="80" t="str">
        <f>A3</f>
        <v>C2</v>
      </c>
      <c r="F37" s="81" t="s">
        <v>8</v>
      </c>
      <c r="G37" s="82" t="str">
        <f>A6</f>
        <v>C5</v>
      </c>
      <c r="H37" s="87">
        <f>IF(Spielplan!H110="","",Spielplan!H110)</f>
      </c>
      <c r="I37" s="100" t="s">
        <v>9</v>
      </c>
      <c r="J37" s="87">
        <f>IF(Spielplan!J110="","",Spielplan!J110)</f>
      </c>
    </row>
    <row r="38" spans="1:10" s="83" customFormat="1" ht="19.5" customHeight="1">
      <c r="A38" s="88">
        <f>A33+Vorgaben!$D$3+Vorgaben!$D$5</f>
        <v>43470.187499999956</v>
      </c>
      <c r="B38" s="89">
        <v>55</v>
      </c>
      <c r="C38" s="90" t="s">
        <v>161</v>
      </c>
      <c r="D38" s="109" t="s">
        <v>38</v>
      </c>
      <c r="E38" s="92" t="str">
        <f>A4</f>
        <v>C3</v>
      </c>
      <c r="F38" s="93" t="s">
        <v>8</v>
      </c>
      <c r="G38" s="94" t="str">
        <f>A7</f>
        <v>C6</v>
      </c>
      <c r="H38" s="87">
        <f>IF(Spielplan!H72="","",Spielplan!H72)</f>
      </c>
      <c r="I38" s="100" t="s">
        <v>9</v>
      </c>
      <c r="J38" s="87">
        <f>IF(Spielplan!J72="","",Spielplan!J72)</f>
      </c>
    </row>
    <row r="39" spans="1:10" s="83" customFormat="1" ht="19.5" customHeight="1">
      <c r="A39" s="111">
        <f>A36+Vorgaben!$D$3+Vorgaben!$D$5</f>
        <v>43470.07291666665</v>
      </c>
      <c r="B39" s="112">
        <v>22</v>
      </c>
      <c r="C39" s="113" t="s">
        <v>162</v>
      </c>
      <c r="D39" s="114" t="s">
        <v>38</v>
      </c>
      <c r="E39" s="115" t="str">
        <f>G5</f>
        <v>D4</v>
      </c>
      <c r="F39" s="116" t="s">
        <v>8</v>
      </c>
      <c r="G39" s="117" t="str">
        <f>G2</f>
        <v>D1</v>
      </c>
      <c r="H39" s="87">
        <f>IF(Spielplan!H99="","",Spielplan!H99)</f>
      </c>
      <c r="I39" s="100" t="s">
        <v>9</v>
      </c>
      <c r="J39" s="87">
        <f>IF(Spielplan!J99="","",Spielplan!J99)</f>
      </c>
    </row>
    <row r="40" spans="1:10" s="83" customFormat="1" ht="19.5" customHeight="1">
      <c r="A40" s="111">
        <f>A53+Vorgaben!$D$3+Vorgaben!$D$5</f>
        <v>43470.11458333331</v>
      </c>
      <c r="B40" s="112">
        <v>34</v>
      </c>
      <c r="C40" s="113" t="s">
        <v>162</v>
      </c>
      <c r="D40" s="114" t="s">
        <v>38</v>
      </c>
      <c r="E40" s="115" t="str">
        <f>G3</f>
        <v>D2</v>
      </c>
      <c r="F40" s="116" t="s">
        <v>8</v>
      </c>
      <c r="G40" s="117" t="str">
        <f>G6</f>
        <v>D5</v>
      </c>
      <c r="H40" s="87">
        <f>IF(Spielplan!H111="","",Spielplan!H111)</f>
      </c>
      <c r="I40" s="100" t="s">
        <v>9</v>
      </c>
      <c r="J40" s="87">
        <f>IF(Spielplan!J111="","",Spielplan!J111)</f>
      </c>
    </row>
    <row r="41" spans="1:10" s="83" customFormat="1" ht="19.5" customHeight="1">
      <c r="A41" s="124">
        <f>A38</f>
        <v>43470.187499999956</v>
      </c>
      <c r="B41" s="125">
        <v>56</v>
      </c>
      <c r="C41" s="126" t="s">
        <v>162</v>
      </c>
      <c r="D41" s="127" t="s">
        <v>39</v>
      </c>
      <c r="E41" s="128" t="str">
        <f>G4</f>
        <v>D3</v>
      </c>
      <c r="F41" s="129" t="s">
        <v>8</v>
      </c>
      <c r="G41" s="130" t="str">
        <f>G7</f>
        <v>D6</v>
      </c>
      <c r="H41" s="87">
        <f>IF(Spielplan!H73="","",Spielplan!H73)</f>
      </c>
      <c r="I41" s="100" t="s">
        <v>9</v>
      </c>
      <c r="J41" s="87">
        <f>IF(Spielplan!J73="","",Spielplan!J73)</f>
      </c>
    </row>
    <row r="42" spans="1:10" s="83" customFormat="1" ht="19.5" customHeight="1" hidden="1">
      <c r="A42" s="111">
        <f>A64+Vorgaben!$D$3+Vorgaben!$D$5</f>
        <v>43470.03124999999</v>
      </c>
      <c r="B42" s="112">
        <v>10</v>
      </c>
      <c r="C42" s="113" t="s">
        <v>162</v>
      </c>
      <c r="D42" s="114" t="s">
        <v>38</v>
      </c>
      <c r="E42" s="115">
        <f>G8</f>
        <v>0</v>
      </c>
      <c r="F42" s="116" t="s">
        <v>8</v>
      </c>
      <c r="G42" s="117">
        <f>G9</f>
        <v>0</v>
      </c>
      <c r="H42" s="87">
        <f>IF(Spielplan!H137="","",Spielplan!H137)</f>
      </c>
      <c r="I42" s="100" t="s">
        <v>9</v>
      </c>
      <c r="J42" s="87">
        <f>IF(Spielplan!J137="","",Spielplan!J137)</f>
      </c>
    </row>
    <row r="43" spans="1:10" s="83" customFormat="1" ht="19.5" customHeight="1" hidden="1">
      <c r="A43" s="95">
        <f>A42+Vorgaben!$D$3+Vorgaben!$D$5</f>
        <v>43470.04166666666</v>
      </c>
      <c r="B43" s="89">
        <v>13</v>
      </c>
      <c r="C43" s="90" t="s">
        <v>161</v>
      </c>
      <c r="D43" s="91" t="s">
        <v>38</v>
      </c>
      <c r="E43" s="92">
        <f>A8</f>
        <v>0</v>
      </c>
      <c r="F43" s="93" t="s">
        <v>8</v>
      </c>
      <c r="G43" s="94" t="str">
        <f>A6</f>
        <v>C5</v>
      </c>
      <c r="H43" s="87">
        <f>IF(Spielplan!H129="","",Spielplan!H129)</f>
      </c>
      <c r="I43" s="100" t="s">
        <v>9</v>
      </c>
      <c r="J43" s="87">
        <f>IF(Spielplan!J129="","",Spielplan!J129)</f>
      </c>
    </row>
    <row r="44" spans="1:10" s="83" customFormat="1" ht="19.5" customHeight="1" hidden="1">
      <c r="A44" s="95">
        <f>A43</f>
        <v>43470.04166666666</v>
      </c>
      <c r="B44" s="96">
        <v>14</v>
      </c>
      <c r="C44" s="97" t="s">
        <v>161</v>
      </c>
      <c r="D44" s="98" t="s">
        <v>39</v>
      </c>
      <c r="E44" s="99" t="str">
        <f>A7</f>
        <v>C6</v>
      </c>
      <c r="F44" s="100" t="s">
        <v>8</v>
      </c>
      <c r="G44" s="101">
        <f>A9</f>
        <v>0</v>
      </c>
      <c r="H44" s="87">
        <f>IF(Spielplan!H130="","",Spielplan!H130)</f>
      </c>
      <c r="I44" s="100" t="s">
        <v>9</v>
      </c>
      <c r="J44" s="87">
        <f>IF(Spielplan!J130="","",Spielplan!J130)</f>
      </c>
    </row>
    <row r="45" spans="1:10" s="83" customFormat="1" ht="19.5" customHeight="1" hidden="1">
      <c r="A45" s="111">
        <f>A43+Vorgaben!$D$3+Vorgaben!$D$5</f>
        <v>43470.05208333332</v>
      </c>
      <c r="B45" s="112">
        <v>16</v>
      </c>
      <c r="C45" s="113" t="s">
        <v>162</v>
      </c>
      <c r="D45" s="114" t="s">
        <v>38</v>
      </c>
      <c r="E45" s="115">
        <f>G8</f>
        <v>0</v>
      </c>
      <c r="F45" s="116" t="s">
        <v>8</v>
      </c>
      <c r="G45" s="117" t="str">
        <f>G6</f>
        <v>D5</v>
      </c>
      <c r="H45" s="87">
        <f>IF(Spielplan!H124="","",Spielplan!H124)</f>
      </c>
      <c r="I45" s="100" t="s">
        <v>9</v>
      </c>
      <c r="J45" s="87">
        <f>IF(Spielplan!J124="","",Spielplan!J124)</f>
      </c>
    </row>
    <row r="46" spans="1:10" s="83" customFormat="1" ht="19.5" customHeight="1" hidden="1">
      <c r="A46" s="111">
        <f>A45</f>
        <v>43470.05208333332</v>
      </c>
      <c r="B46" s="118">
        <v>17</v>
      </c>
      <c r="C46" s="119" t="s">
        <v>162</v>
      </c>
      <c r="D46" s="120" t="s">
        <v>39</v>
      </c>
      <c r="E46" s="121" t="str">
        <f>G7</f>
        <v>D6</v>
      </c>
      <c r="F46" s="122" t="s">
        <v>8</v>
      </c>
      <c r="G46" s="123">
        <f>G9</f>
        <v>0</v>
      </c>
      <c r="H46" s="87">
        <f>IF(Spielplan!H131="","",Spielplan!H131)</f>
      </c>
      <c r="I46" s="100" t="s">
        <v>9</v>
      </c>
      <c r="J46" s="87">
        <f>IF(Spielplan!J131="","",Spielplan!J131)</f>
      </c>
    </row>
    <row r="47" spans="1:10" s="83" customFormat="1" ht="19.5" customHeight="1" hidden="1">
      <c r="A47" s="95">
        <f>A36</f>
        <v>43470.062499999985</v>
      </c>
      <c r="B47" s="96">
        <v>20</v>
      </c>
      <c r="C47" s="97" t="s">
        <v>161</v>
      </c>
      <c r="D47" s="98" t="s">
        <v>39</v>
      </c>
      <c r="E47" s="99" t="str">
        <f>A6</f>
        <v>C5</v>
      </c>
      <c r="F47" s="100" t="s">
        <v>8</v>
      </c>
      <c r="G47" s="101">
        <f>A9</f>
        <v>0</v>
      </c>
      <c r="H47" s="87">
        <f>IF(Spielplan!H126="","",Spielplan!H126)</f>
      </c>
      <c r="I47" s="100" t="s">
        <v>9</v>
      </c>
      <c r="J47" s="87">
        <f>IF(Spielplan!J126="","",Spielplan!J126)</f>
      </c>
    </row>
    <row r="48" spans="1:10" s="83" customFormat="1" ht="19.5" customHeight="1" hidden="1">
      <c r="A48" s="102">
        <f>A47</f>
        <v>43470.062499999985</v>
      </c>
      <c r="B48" s="103">
        <v>21</v>
      </c>
      <c r="C48" s="104" t="s">
        <v>161</v>
      </c>
      <c r="D48" s="110" t="s">
        <v>39</v>
      </c>
      <c r="E48" s="106" t="str">
        <f>A7</f>
        <v>C6</v>
      </c>
      <c r="F48" s="107" t="s">
        <v>8</v>
      </c>
      <c r="G48" s="108">
        <f>A8</f>
        <v>0</v>
      </c>
      <c r="H48" s="87">
        <f>IF(Spielplan!H133="","",Spielplan!H133)</f>
      </c>
      <c r="I48" s="100" t="s">
        <v>9</v>
      </c>
      <c r="J48" s="87">
        <f>IF(Spielplan!J133="","",Spielplan!J133)</f>
      </c>
    </row>
    <row r="49" spans="1:10" s="83" customFormat="1" ht="19.5" customHeight="1" hidden="1">
      <c r="A49" s="111">
        <f>A39</f>
        <v>43470.07291666665</v>
      </c>
      <c r="B49" s="118">
        <v>23</v>
      </c>
      <c r="C49" s="119" t="s">
        <v>162</v>
      </c>
      <c r="D49" s="120" t="s">
        <v>39</v>
      </c>
      <c r="E49" s="121" t="str">
        <f>G6</f>
        <v>D5</v>
      </c>
      <c r="F49" s="122" t="s">
        <v>8</v>
      </c>
      <c r="G49" s="123">
        <f>G9</f>
        <v>0</v>
      </c>
      <c r="H49" s="87">
        <f>IF(Spielplan!H136="","",Spielplan!H136)</f>
      </c>
      <c r="I49" s="100" t="s">
        <v>9</v>
      </c>
      <c r="J49" s="87">
        <f>IF(Spielplan!J136="","",Spielplan!J136)</f>
      </c>
    </row>
    <row r="50" spans="1:10" s="83" customFormat="1" ht="19.5" customHeight="1" hidden="1">
      <c r="A50" s="124">
        <f>A49</f>
        <v>43470.07291666665</v>
      </c>
      <c r="B50" s="125">
        <v>24</v>
      </c>
      <c r="C50" s="126" t="s">
        <v>162</v>
      </c>
      <c r="D50" s="127" t="s">
        <v>40</v>
      </c>
      <c r="E50" s="128" t="str">
        <f>G7</f>
        <v>D6</v>
      </c>
      <c r="F50" s="129" t="s">
        <v>8</v>
      </c>
      <c r="G50" s="130">
        <f>G8</f>
        <v>0</v>
      </c>
      <c r="H50" s="87">
        <f>IF(Spielplan!H138="","",Spielplan!H138)</f>
      </c>
      <c r="I50" s="100" t="s">
        <v>9</v>
      </c>
      <c r="J50" s="87">
        <f>IF(Spielplan!J138="","",Spielplan!J138)</f>
      </c>
    </row>
    <row r="51" spans="1:10" s="83" customFormat="1" ht="19.5" customHeight="1" hidden="1">
      <c r="A51" s="95">
        <f>A39+Vorgaben!$D$3+Vorgaben!$D$5</f>
        <v>43470.083333333314</v>
      </c>
      <c r="B51" s="89">
        <v>25</v>
      </c>
      <c r="C51" s="90" t="s">
        <v>161</v>
      </c>
      <c r="D51" s="91" t="s">
        <v>38</v>
      </c>
      <c r="E51" s="92">
        <f>A9</f>
        <v>0</v>
      </c>
      <c r="F51" s="93" t="s">
        <v>8</v>
      </c>
      <c r="G51" s="94" t="str">
        <f>A3</f>
        <v>C2</v>
      </c>
      <c r="H51" s="87">
        <f>IF(Spielplan!H149="","",Spielplan!H149)</f>
      </c>
      <c r="I51" s="100" t="s">
        <v>9</v>
      </c>
      <c r="J51" s="87">
        <f>IF(Spielplan!J149="","",Spielplan!J149)</f>
      </c>
    </row>
    <row r="52" spans="1:10" s="83" customFormat="1" ht="19.5" customHeight="1" hidden="1">
      <c r="A52" s="111">
        <f>A51+Vorgaben!$D$3+Vorgaben!$D$5</f>
        <v>43470.09374999998</v>
      </c>
      <c r="B52" s="112">
        <v>28</v>
      </c>
      <c r="C52" s="113" t="s">
        <v>162</v>
      </c>
      <c r="D52" s="114" t="s">
        <v>38</v>
      </c>
      <c r="E52" s="115">
        <f>G9</f>
        <v>0</v>
      </c>
      <c r="F52" s="116" t="s">
        <v>8</v>
      </c>
      <c r="G52" s="117" t="str">
        <f>G3</f>
        <v>D2</v>
      </c>
      <c r="H52" s="87">
        <f>IF(Spielplan!H135="","",Spielplan!H135)</f>
      </c>
      <c r="I52" s="100" t="s">
        <v>9</v>
      </c>
      <c r="J52" s="87">
        <f>IF(Spielplan!J135="","",Spielplan!J135)</f>
      </c>
    </row>
    <row r="53" spans="1:10" s="83" customFormat="1" ht="19.5" customHeight="1" hidden="1">
      <c r="A53" s="95">
        <f>A52+Vorgaben!$D$3+Vorgaben!$D$5</f>
        <v>43470.10416666664</v>
      </c>
      <c r="B53" s="79">
        <v>31</v>
      </c>
      <c r="C53" s="84" t="s">
        <v>161</v>
      </c>
      <c r="D53" s="91" t="s">
        <v>38</v>
      </c>
      <c r="E53" s="80" t="str">
        <f>A5</f>
        <v>C4</v>
      </c>
      <c r="F53" s="81" t="s">
        <v>8</v>
      </c>
      <c r="G53" s="82">
        <f>A8</f>
        <v>0</v>
      </c>
      <c r="H53" s="87">
        <f>IF(Spielplan!H140="","",Spielplan!H140)</f>
      </c>
      <c r="I53" s="100" t="s">
        <v>9</v>
      </c>
      <c r="J53" s="87">
        <f>IF(Spielplan!J140="","",Spielplan!J140)</f>
      </c>
    </row>
    <row r="54" spans="1:10" s="83" customFormat="1" ht="19.5" customHeight="1" hidden="1">
      <c r="A54" s="95">
        <f>A53</f>
        <v>43470.10416666664</v>
      </c>
      <c r="B54" s="96">
        <v>32</v>
      </c>
      <c r="C54" s="97" t="s">
        <v>161</v>
      </c>
      <c r="D54" s="98" t="s">
        <v>39</v>
      </c>
      <c r="E54" s="99">
        <f>A9</f>
        <v>0</v>
      </c>
      <c r="F54" s="100" t="s">
        <v>8</v>
      </c>
      <c r="G54" s="101" t="str">
        <f>A4</f>
        <v>C3</v>
      </c>
      <c r="H54" s="87">
        <f>IF(Spielplan!H143="","",Spielplan!H143)</f>
      </c>
      <c r="I54" s="100" t="s">
        <v>9</v>
      </c>
      <c r="J54" s="87">
        <f>IF(Spielplan!J143="","",Spielplan!J143)</f>
      </c>
    </row>
    <row r="55" spans="1:10" s="83" customFormat="1" ht="19.5" customHeight="1" hidden="1">
      <c r="A55" s="111">
        <f>A40</f>
        <v>43470.11458333331</v>
      </c>
      <c r="B55" s="118">
        <v>35</v>
      </c>
      <c r="C55" s="119" t="s">
        <v>162</v>
      </c>
      <c r="D55" s="120" t="s">
        <v>39</v>
      </c>
      <c r="E55" s="121" t="str">
        <f>G5</f>
        <v>D4</v>
      </c>
      <c r="F55" s="122" t="s">
        <v>8</v>
      </c>
      <c r="G55" s="123">
        <f>G8</f>
        <v>0</v>
      </c>
      <c r="H55" s="87">
        <f>IF(Spielplan!H152="","",Spielplan!H152)</f>
      </c>
      <c r="I55" s="100" t="s">
        <v>9</v>
      </c>
      <c r="J55" s="87">
        <f>IF(Spielplan!J152="","",Spielplan!J152)</f>
      </c>
    </row>
    <row r="56" spans="1:10" s="83" customFormat="1" ht="19.5" customHeight="1" hidden="1">
      <c r="A56" s="124">
        <f>A55</f>
        <v>43470.11458333331</v>
      </c>
      <c r="B56" s="125">
        <v>36</v>
      </c>
      <c r="C56" s="126" t="s">
        <v>162</v>
      </c>
      <c r="D56" s="127" t="s">
        <v>40</v>
      </c>
      <c r="E56" s="128">
        <f>G9</f>
        <v>0</v>
      </c>
      <c r="F56" s="129" t="s">
        <v>8</v>
      </c>
      <c r="G56" s="130" t="str">
        <f>G4</f>
        <v>D3</v>
      </c>
      <c r="H56" s="87">
        <f>IF(Spielplan!H153="","",Spielplan!H153)</f>
      </c>
      <c r="I56" s="100" t="s">
        <v>9</v>
      </c>
      <c r="J56" s="87">
        <f>IF(Spielplan!J153="","",Spielplan!J153)</f>
      </c>
    </row>
    <row r="57" spans="1:10" s="83" customFormat="1" ht="19.5" customHeight="1" hidden="1">
      <c r="A57" s="102">
        <f>A20</f>
        <v>43470.12499999997</v>
      </c>
      <c r="B57" s="79">
        <v>39</v>
      </c>
      <c r="C57" s="84" t="s">
        <v>161</v>
      </c>
      <c r="D57" s="110" t="s">
        <v>39</v>
      </c>
      <c r="E57" s="80" t="str">
        <f>A2</f>
        <v>C1</v>
      </c>
      <c r="F57" s="81" t="s">
        <v>8</v>
      </c>
      <c r="G57" s="82">
        <f>A8</f>
        <v>0</v>
      </c>
      <c r="H57" s="87">
        <f>IF(Spielplan!H155="","",Spielplan!H155)</f>
      </c>
      <c r="I57" s="100" t="s">
        <v>9</v>
      </c>
      <c r="J57" s="87">
        <f>IF(Spielplan!J155="","",Spielplan!J155)</f>
      </c>
    </row>
    <row r="58" spans="1:10" s="83" customFormat="1" ht="19.5" customHeight="1" hidden="1">
      <c r="A58" s="111">
        <f>A31+Vorgaben!$D$3+Vorgaben!$D$5</f>
        <v>43470.135416666635</v>
      </c>
      <c r="B58" s="112">
        <v>40</v>
      </c>
      <c r="C58" s="113" t="s">
        <v>162</v>
      </c>
      <c r="D58" s="114" t="s">
        <v>38</v>
      </c>
      <c r="E58" s="115" t="str">
        <f>G2</f>
        <v>D1</v>
      </c>
      <c r="F58" s="116" t="s">
        <v>8</v>
      </c>
      <c r="G58" s="117">
        <f>G8</f>
        <v>0</v>
      </c>
      <c r="H58" s="87">
        <f>IF(Spielplan!H156="","",Spielplan!H156)</f>
      </c>
      <c r="I58" s="100" t="s">
        <v>9</v>
      </c>
      <c r="J58" s="87">
        <f>IF(Spielplan!J156="","",Spielplan!J156)</f>
      </c>
    </row>
    <row r="59" spans="1:10" s="83" customFormat="1" ht="19.5" customHeight="1" hidden="1">
      <c r="A59" s="95">
        <f>A19</f>
        <v>43470.1458333333</v>
      </c>
      <c r="B59" s="79">
        <v>44</v>
      </c>
      <c r="C59" s="84" t="s">
        <v>161</v>
      </c>
      <c r="D59" s="98" t="s">
        <v>39</v>
      </c>
      <c r="E59" s="80" t="str">
        <f>A2</f>
        <v>C1</v>
      </c>
      <c r="F59" s="81" t="s">
        <v>8</v>
      </c>
      <c r="G59" s="82">
        <f>A9</f>
        <v>0</v>
      </c>
      <c r="H59" s="87">
        <f>IF(Spielplan!H154="","",Spielplan!H154)</f>
      </c>
      <c r="I59" s="100" t="s">
        <v>9</v>
      </c>
      <c r="J59" s="87">
        <f>IF(Spielplan!J154="","",Spielplan!J154)</f>
      </c>
    </row>
    <row r="60" spans="1:10" s="83" customFormat="1" ht="19.5" customHeight="1" hidden="1">
      <c r="A60" s="102">
        <f>A59</f>
        <v>43470.1458333333</v>
      </c>
      <c r="B60" s="96">
        <v>45</v>
      </c>
      <c r="C60" s="97" t="s">
        <v>161</v>
      </c>
      <c r="D60" s="110" t="s">
        <v>39</v>
      </c>
      <c r="E60" s="99">
        <f>A8</f>
        <v>0</v>
      </c>
      <c r="F60" s="100" t="s">
        <v>8</v>
      </c>
      <c r="G60" s="101" t="str">
        <f>A4</f>
        <v>C3</v>
      </c>
      <c r="H60" s="87">
        <f>IF(Spielplan!H146="","",Spielplan!H146)</f>
      </c>
      <c r="I60" s="100" t="s">
        <v>9</v>
      </c>
      <c r="J60" s="87">
        <f>IF(Spielplan!J146="","",Spielplan!J146)</f>
      </c>
    </row>
    <row r="61" spans="1:10" s="83" customFormat="1" ht="19.5" customHeight="1" hidden="1">
      <c r="A61" s="111">
        <f>A19+Vorgaben!$D$3+Vorgaben!$D$5</f>
        <v>43470.15624999996</v>
      </c>
      <c r="B61" s="112">
        <v>46</v>
      </c>
      <c r="C61" s="113" t="s">
        <v>162</v>
      </c>
      <c r="D61" s="114" t="s">
        <v>38</v>
      </c>
      <c r="E61" s="115" t="str">
        <f>G2</f>
        <v>D1</v>
      </c>
      <c r="F61" s="116" t="s">
        <v>8</v>
      </c>
      <c r="G61" s="117">
        <f>G9</f>
        <v>0</v>
      </c>
      <c r="H61" s="87">
        <f>IF(Spielplan!H151="","",Spielplan!H151)</f>
      </c>
      <c r="I61" s="100" t="s">
        <v>9</v>
      </c>
      <c r="J61" s="87">
        <f>IF(Spielplan!J151="","",Spielplan!J151)</f>
      </c>
    </row>
    <row r="62" spans="1:10" s="83" customFormat="1" ht="19.5" customHeight="1" hidden="1">
      <c r="A62" s="124">
        <f>A22</f>
        <v>43470.15624999996</v>
      </c>
      <c r="B62" s="125">
        <v>48</v>
      </c>
      <c r="C62" s="126" t="s">
        <v>162</v>
      </c>
      <c r="D62" s="127" t="s">
        <v>40</v>
      </c>
      <c r="E62" s="128">
        <f>G8</f>
        <v>0</v>
      </c>
      <c r="F62" s="129" t="s">
        <v>8</v>
      </c>
      <c r="G62" s="130" t="str">
        <f>G4</f>
        <v>D3</v>
      </c>
      <c r="H62" s="87">
        <f>IF(Spielplan!H162="","",Spielplan!H162)</f>
      </c>
      <c r="I62" s="100" t="s">
        <v>9</v>
      </c>
      <c r="J62" s="87">
        <f>IF(Spielplan!J162="","",Spielplan!J162)</f>
      </c>
    </row>
    <row r="63" spans="1:10" s="83" customFormat="1" ht="19.5" customHeight="1" hidden="1">
      <c r="A63" s="95">
        <f>A61+Vorgaben!$D$3+Vorgaben!$D$5</f>
        <v>43470.16666666663</v>
      </c>
      <c r="B63" s="79">
        <v>49</v>
      </c>
      <c r="C63" s="84" t="s">
        <v>161</v>
      </c>
      <c r="D63" s="91" t="s">
        <v>38</v>
      </c>
      <c r="E63" s="80">
        <f>A9</f>
        <v>0</v>
      </c>
      <c r="F63" s="81" t="s">
        <v>8</v>
      </c>
      <c r="G63" s="82" t="str">
        <f>A5</f>
        <v>C4</v>
      </c>
      <c r="H63" s="87">
        <f>IF(Spielplan!H160="","",Spielplan!H160)</f>
      </c>
      <c r="I63" s="100" t="s">
        <v>9</v>
      </c>
      <c r="J63" s="87">
        <f>IF(Spielplan!J160="","",Spielplan!J160)</f>
      </c>
    </row>
    <row r="64" spans="1:10" s="83" customFormat="1" ht="19.5" customHeight="1" hidden="1">
      <c r="A64" s="95">
        <f>A15+Vorgaben!$D$3+Vorgaben!$D$5</f>
        <v>43470.02083333333</v>
      </c>
      <c r="B64" s="89">
        <v>7</v>
      </c>
      <c r="C64" s="90" t="s">
        <v>161</v>
      </c>
      <c r="D64" s="91" t="s">
        <v>38</v>
      </c>
      <c r="E64" s="92">
        <f>A8</f>
        <v>0</v>
      </c>
      <c r="F64" s="93" t="s">
        <v>8</v>
      </c>
      <c r="G64" s="94">
        <f>A9</f>
        <v>0</v>
      </c>
      <c r="H64" s="87">
        <f>IF(Spielplan!H120="","",Spielplan!H120)</f>
      </c>
      <c r="I64" s="100" t="s">
        <v>9</v>
      </c>
      <c r="J64" s="87">
        <f>IF(Spielplan!J120="","",Spielplan!J120)</f>
      </c>
    </row>
    <row r="65" spans="1:10" s="83" customFormat="1" ht="19.5" customHeight="1" hidden="1">
      <c r="A65" s="102">
        <f>A30</f>
        <v>43470.16666666663</v>
      </c>
      <c r="B65" s="96">
        <v>51</v>
      </c>
      <c r="C65" s="97" t="s">
        <v>161</v>
      </c>
      <c r="D65" s="110" t="s">
        <v>39</v>
      </c>
      <c r="E65" s="99">
        <f>A8</f>
        <v>0</v>
      </c>
      <c r="F65" s="100" t="s">
        <v>8</v>
      </c>
      <c r="G65" s="101" t="str">
        <f>A3</f>
        <v>C2</v>
      </c>
      <c r="H65" s="87">
        <f>IF(Spielplan!H134="","",Spielplan!H134)</f>
      </c>
      <c r="I65" s="100" t="s">
        <v>9</v>
      </c>
      <c r="J65" s="87">
        <f>IF(Spielplan!J134="","",Spielplan!J134)</f>
      </c>
    </row>
    <row r="66" spans="1:10" s="83" customFormat="1" ht="19.5" customHeight="1" hidden="1">
      <c r="A66" s="111">
        <f>A33</f>
        <v>43470.17708333329</v>
      </c>
      <c r="B66" s="118">
        <v>53</v>
      </c>
      <c r="C66" s="119" t="s">
        <v>162</v>
      </c>
      <c r="D66" s="120" t="s">
        <v>39</v>
      </c>
      <c r="E66" s="121">
        <f>G9</f>
        <v>0</v>
      </c>
      <c r="F66" s="122" t="s">
        <v>8</v>
      </c>
      <c r="G66" s="123" t="str">
        <f>G5</f>
        <v>D4</v>
      </c>
      <c r="H66" s="87">
        <f>IF(Spielplan!H165="","",Spielplan!H165)</f>
      </c>
      <c r="I66" s="100" t="s">
        <v>9</v>
      </c>
      <c r="J66" s="87">
        <f>IF(Spielplan!J165="","",Spielplan!J165)</f>
      </c>
    </row>
    <row r="67" spans="1:10" s="83" customFormat="1" ht="19.5" customHeight="1" hidden="1">
      <c r="A67" s="124">
        <f>A66</f>
        <v>43470.17708333329</v>
      </c>
      <c r="B67" s="125">
        <v>54</v>
      </c>
      <c r="C67" s="126" t="s">
        <v>162</v>
      </c>
      <c r="D67" s="127" t="s">
        <v>40</v>
      </c>
      <c r="E67" s="128">
        <f>G8</f>
        <v>0</v>
      </c>
      <c r="F67" s="129" t="s">
        <v>8</v>
      </c>
      <c r="G67" s="130" t="str">
        <f>G3</f>
        <v>D2</v>
      </c>
      <c r="H67" s="87">
        <f>IF(Spielplan!H166="","",Spielplan!H166)</f>
      </c>
      <c r="I67" s="100" t="s">
        <v>9</v>
      </c>
      <c r="J67" s="87">
        <f>IF(Spielplan!J166="","",Spielplan!J166)</f>
      </c>
    </row>
    <row r="69" ht="12.75">
      <c r="A69" s="162" t="s">
        <v>59</v>
      </c>
    </row>
  </sheetData>
  <sheetProtection/>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7.xml><?xml version="1.0" encoding="utf-8"?>
<worksheet xmlns="http://schemas.openxmlformats.org/spreadsheetml/2006/main" xmlns:r="http://schemas.openxmlformats.org/officeDocument/2006/relationships">
  <sheetPr codeName="Tabelle6"/>
  <dimension ref="A1:J69"/>
  <sheetViews>
    <sheetView zoomScale="80" zoomScaleNormal="80" zoomScalePageLayoutView="0" workbookViewId="0" topLeftCell="A1">
      <selection activeCell="N29" sqref="N29"/>
    </sheetView>
  </sheetViews>
  <sheetFormatPr defaultColWidth="11.421875" defaultRowHeight="12.75"/>
  <cols>
    <col min="1" max="1" width="14.421875" style="49" customWidth="1"/>
    <col min="2" max="2" width="5.8515625" style="48" customWidth="1"/>
    <col min="3" max="3" width="2.7109375" style="65" customWidth="1"/>
    <col min="4" max="4" width="4.7109375" style="47" customWidth="1"/>
    <col min="5" max="5" width="29.00390625" style="47" customWidth="1"/>
    <col min="6" max="6" width="1.57421875" style="45" customWidth="1"/>
    <col min="7" max="7" width="29.140625" style="47" customWidth="1"/>
    <col min="8" max="8" width="4.57421875" style="45" customWidth="1"/>
    <col min="9" max="9" width="1.7109375" style="47" customWidth="1"/>
    <col min="10" max="10" width="4.57421875" style="45" customWidth="1"/>
    <col min="11" max="16384" width="11.421875" style="45" customWidth="1"/>
  </cols>
  <sheetData>
    <row r="1" spans="1:10" s="46" customFormat="1" ht="24.75" customHeight="1">
      <c r="A1" s="238" t="s">
        <v>36</v>
      </c>
      <c r="B1" s="239"/>
      <c r="C1" s="239"/>
      <c r="D1" s="240"/>
      <c r="E1" s="45"/>
      <c r="G1" s="238" t="s">
        <v>37</v>
      </c>
      <c r="H1" s="240"/>
      <c r="I1" s="47"/>
      <c r="J1" s="45"/>
    </row>
    <row r="2" spans="1:8" ht="14.25">
      <c r="A2" s="234" t="str">
        <f>Vorgaben!A2</f>
        <v>A1</v>
      </c>
      <c r="B2" s="235"/>
      <c r="C2" s="235"/>
      <c r="D2" s="236"/>
      <c r="E2" s="45"/>
      <c r="G2" s="237" t="str">
        <f>Vorgaben!B2</f>
        <v>B1</v>
      </c>
      <c r="H2" s="237"/>
    </row>
    <row r="3" spans="1:8" ht="14.25">
      <c r="A3" s="234" t="str">
        <f>Vorgaben!A3</f>
        <v>A2</v>
      </c>
      <c r="B3" s="235"/>
      <c r="C3" s="235"/>
      <c r="D3" s="236"/>
      <c r="E3" s="45"/>
      <c r="G3" s="237" t="str">
        <f>Vorgaben!B3</f>
        <v>B2</v>
      </c>
      <c r="H3" s="237"/>
    </row>
    <row r="4" spans="1:8" ht="14.25">
      <c r="A4" s="234" t="str">
        <f>Vorgaben!A4</f>
        <v>A3</v>
      </c>
      <c r="B4" s="235"/>
      <c r="C4" s="235"/>
      <c r="D4" s="236"/>
      <c r="E4" s="45"/>
      <c r="G4" s="237" t="str">
        <f>Vorgaben!B4</f>
        <v>B3</v>
      </c>
      <c r="H4" s="237"/>
    </row>
    <row r="5" spans="1:8" ht="14.25">
      <c r="A5" s="234" t="str">
        <f>Vorgaben!A5</f>
        <v>A4</v>
      </c>
      <c r="B5" s="235"/>
      <c r="C5" s="235"/>
      <c r="D5" s="236"/>
      <c r="E5" s="45"/>
      <c r="G5" s="237" t="str">
        <f>Vorgaben!B5</f>
        <v>B4</v>
      </c>
      <c r="H5" s="237"/>
    </row>
    <row r="6" spans="1:8" ht="14.25">
      <c r="A6" s="234" t="str">
        <f>Vorgaben!A6</f>
        <v>A5</v>
      </c>
      <c r="B6" s="235"/>
      <c r="C6" s="235"/>
      <c r="D6" s="236"/>
      <c r="E6" s="45"/>
      <c r="G6" s="237" t="str">
        <f>Vorgaben!B6</f>
        <v>B5</v>
      </c>
      <c r="H6" s="237"/>
    </row>
    <row r="7" spans="1:8" ht="14.25">
      <c r="A7" s="234" t="str">
        <f>Vorgaben!A7</f>
        <v>A6</v>
      </c>
      <c r="B7" s="235"/>
      <c r="C7" s="235"/>
      <c r="D7" s="236"/>
      <c r="E7" s="45"/>
      <c r="G7" s="237" t="str">
        <f>Vorgaben!B7</f>
        <v>B6</v>
      </c>
      <c r="H7" s="237"/>
    </row>
    <row r="8" spans="1:8" ht="14.25">
      <c r="A8" s="234">
        <f>Vorgaben!A8</f>
        <v>0</v>
      </c>
      <c r="B8" s="235"/>
      <c r="C8" s="235"/>
      <c r="D8" s="236"/>
      <c r="E8" s="45"/>
      <c r="G8" s="237">
        <f>Vorgaben!B8</f>
        <v>0</v>
      </c>
      <c r="H8" s="237"/>
    </row>
    <row r="9" spans="1:8" ht="14.25">
      <c r="A9" s="234">
        <f>Vorgaben!A9</f>
        <v>0</v>
      </c>
      <c r="B9" s="235"/>
      <c r="C9" s="235"/>
      <c r="D9" s="236"/>
      <c r="E9" s="45"/>
      <c r="G9" s="237">
        <f>Vorgaben!B9</f>
        <v>0</v>
      </c>
      <c r="H9" s="237"/>
    </row>
    <row r="10" spans="1:7" ht="15.75" customHeight="1">
      <c r="A10" s="231" t="s">
        <v>49</v>
      </c>
      <c r="B10" s="231"/>
      <c r="C10" s="231"/>
      <c r="D10" s="231"/>
      <c r="E10" s="231"/>
      <c r="G10" s="45"/>
    </row>
    <row r="11" spans="1:10" s="62" customFormat="1" ht="19.5" customHeight="1">
      <c r="A11" s="76" t="s">
        <v>4</v>
      </c>
      <c r="B11" s="77" t="s">
        <v>5</v>
      </c>
      <c r="C11" s="232" t="s">
        <v>6</v>
      </c>
      <c r="D11" s="232"/>
      <c r="E11" s="78" t="s">
        <v>32</v>
      </c>
      <c r="F11" s="78"/>
      <c r="G11" s="78"/>
      <c r="H11" s="233"/>
      <c r="I11" s="233"/>
      <c r="J11" s="233"/>
    </row>
    <row r="12" spans="1:10" s="83" customFormat="1" ht="19.5" customHeight="1">
      <c r="A12" s="88">
        <f>Vorgaben!D13</f>
        <v>43470</v>
      </c>
      <c r="B12" s="89">
        <v>1</v>
      </c>
      <c r="C12" s="145" t="s">
        <v>159</v>
      </c>
      <c r="D12" s="109" t="s">
        <v>38</v>
      </c>
      <c r="E12" s="92" t="str">
        <f>A2</f>
        <v>A1</v>
      </c>
      <c r="F12" s="93" t="s">
        <v>8</v>
      </c>
      <c r="G12" s="94" t="str">
        <f>A3</f>
        <v>A2</v>
      </c>
      <c r="H12" s="87">
        <f>IF(Spielplan!H28="","",Spielplan!H28)</f>
      </c>
      <c r="I12" s="93" t="s">
        <v>9</v>
      </c>
      <c r="J12" s="87">
        <f>IF(Spielplan!J28="","",Spielplan!J28)</f>
      </c>
    </row>
    <row r="13" spans="1:10" s="83" customFormat="1" ht="19.5" customHeight="1">
      <c r="A13" s="95">
        <f>A12</f>
        <v>43470</v>
      </c>
      <c r="B13" s="96">
        <v>2</v>
      </c>
      <c r="C13" s="97" t="s">
        <v>159</v>
      </c>
      <c r="D13" s="85" t="s">
        <v>39</v>
      </c>
      <c r="E13" s="99" t="str">
        <f>A4</f>
        <v>A3</v>
      </c>
      <c r="F13" s="100" t="s">
        <v>8</v>
      </c>
      <c r="G13" s="101" t="str">
        <f>A5</f>
        <v>A4</v>
      </c>
      <c r="H13" s="87">
        <f>IF(Spielplan!H34="","",Spielplan!H34)</f>
      </c>
      <c r="I13" s="93" t="s">
        <v>9</v>
      </c>
      <c r="J13" s="87">
        <f>IF(Spielplan!J34="","",Spielplan!J34)</f>
      </c>
    </row>
    <row r="14" spans="1:10" s="83" customFormat="1" ht="19.5" customHeight="1">
      <c r="A14" s="102">
        <f>A13</f>
        <v>43470</v>
      </c>
      <c r="B14" s="103">
        <v>3</v>
      </c>
      <c r="C14" s="104" t="s">
        <v>159</v>
      </c>
      <c r="D14" s="105" t="s">
        <v>40</v>
      </c>
      <c r="E14" s="106" t="str">
        <f>A6</f>
        <v>A5</v>
      </c>
      <c r="F14" s="107" t="s">
        <v>8</v>
      </c>
      <c r="G14" s="108" t="str">
        <f>A7</f>
        <v>A6</v>
      </c>
      <c r="H14" s="87">
        <f>IF(Spielplan!H40="","",Spielplan!H40)</f>
      </c>
      <c r="I14" s="93" t="s">
        <v>9</v>
      </c>
      <c r="J14" s="87">
        <f>IF(Spielplan!J40="","",Spielplan!J40)</f>
      </c>
    </row>
    <row r="15" spans="1:10" s="83" customFormat="1" ht="19.5" customHeight="1">
      <c r="A15" s="111">
        <f>A12+Vorgaben!$D$3+Vorgaben!$D$5</f>
        <v>43470.010416666664</v>
      </c>
      <c r="B15" s="112">
        <v>4</v>
      </c>
      <c r="C15" s="113" t="s">
        <v>160</v>
      </c>
      <c r="D15" s="114" t="s">
        <v>38</v>
      </c>
      <c r="E15" s="115" t="str">
        <f>G2</f>
        <v>B1</v>
      </c>
      <c r="F15" s="116" t="s">
        <v>8</v>
      </c>
      <c r="G15" s="117" t="str">
        <f>G3</f>
        <v>B2</v>
      </c>
      <c r="H15" s="87">
        <f>IF(Spielplan!H29="","",Spielplan!H29)</f>
      </c>
      <c r="I15" s="93" t="s">
        <v>9</v>
      </c>
      <c r="J15" s="87">
        <f>IF(Spielplan!J29="","",Spielplan!J29)</f>
      </c>
    </row>
    <row r="16" spans="1:10" s="83" customFormat="1" ht="19.5" customHeight="1">
      <c r="A16" s="111">
        <f>A15</f>
        <v>43470.010416666664</v>
      </c>
      <c r="B16" s="118">
        <v>5</v>
      </c>
      <c r="C16" s="119" t="s">
        <v>160</v>
      </c>
      <c r="D16" s="120" t="s">
        <v>39</v>
      </c>
      <c r="E16" s="121" t="str">
        <f>G4</f>
        <v>B3</v>
      </c>
      <c r="F16" s="122" t="s">
        <v>8</v>
      </c>
      <c r="G16" s="123" t="str">
        <f>G5</f>
        <v>B4</v>
      </c>
      <c r="H16" s="87">
        <f>IF(Spielplan!H35="","",Spielplan!H35)</f>
      </c>
      <c r="I16" s="93" t="s">
        <v>9</v>
      </c>
      <c r="J16" s="87">
        <f>IF(Spielplan!J35="","",Spielplan!J35)</f>
      </c>
    </row>
    <row r="17" spans="1:10" s="83" customFormat="1" ht="19.5" customHeight="1">
      <c r="A17" s="124">
        <f>A16</f>
        <v>43470.010416666664</v>
      </c>
      <c r="B17" s="125">
        <v>6</v>
      </c>
      <c r="C17" s="126" t="s">
        <v>160</v>
      </c>
      <c r="D17" s="127" t="s">
        <v>40</v>
      </c>
      <c r="E17" s="128" t="str">
        <f>G6</f>
        <v>B5</v>
      </c>
      <c r="F17" s="129" t="s">
        <v>8</v>
      </c>
      <c r="G17" s="130" t="str">
        <f>G7</f>
        <v>B6</v>
      </c>
      <c r="H17" s="87">
        <f>IF(Spielplan!H41="","",Spielplan!H41)</f>
      </c>
      <c r="I17" s="93" t="s">
        <v>9</v>
      </c>
      <c r="J17" s="87">
        <f>IF(Spielplan!J41="","",Spielplan!J41)</f>
      </c>
    </row>
    <row r="18" spans="1:10" s="83" customFormat="1" ht="19.5" customHeight="1">
      <c r="A18" s="95">
        <f>A63</f>
        <v>43470.02083333333</v>
      </c>
      <c r="B18" s="96">
        <v>8</v>
      </c>
      <c r="C18" s="97" t="s">
        <v>159</v>
      </c>
      <c r="D18" s="98" t="s">
        <v>39</v>
      </c>
      <c r="E18" s="99" t="str">
        <f>A4</f>
        <v>A3</v>
      </c>
      <c r="F18" s="100" t="s">
        <v>8</v>
      </c>
      <c r="G18" s="101" t="str">
        <f>A2</f>
        <v>A1</v>
      </c>
      <c r="H18" s="87">
        <f>IF(Spielplan!H102="","",Spielplan!H102)</f>
      </c>
      <c r="I18" s="93" t="s">
        <v>9</v>
      </c>
      <c r="J18" s="87">
        <f>IF(Spielplan!J102="","",Spielplan!J102)</f>
      </c>
    </row>
    <row r="19" spans="1:10" s="83" customFormat="1" ht="19.5" customHeight="1">
      <c r="A19" s="95">
        <f>A58+Vorgaben!$D$3+Vorgaben!$D$5</f>
        <v>43470.1458333333</v>
      </c>
      <c r="B19" s="79">
        <v>43</v>
      </c>
      <c r="C19" s="84" t="s">
        <v>159</v>
      </c>
      <c r="D19" s="91" t="s">
        <v>38</v>
      </c>
      <c r="E19" s="80" t="str">
        <f>A3</f>
        <v>A2</v>
      </c>
      <c r="F19" s="81" t="s">
        <v>8</v>
      </c>
      <c r="G19" s="82" t="str">
        <f>A7</f>
        <v>A6</v>
      </c>
      <c r="H19" s="87">
        <f>IF(Spielplan!H88="","",Spielplan!H88)</f>
      </c>
      <c r="I19" s="93" t="s">
        <v>9</v>
      </c>
      <c r="J19" s="87">
        <f>IF(Spielplan!J88="","",Spielplan!J88)</f>
      </c>
    </row>
    <row r="20" spans="1:10" s="83" customFormat="1" ht="19.5" customHeight="1">
      <c r="A20" s="95">
        <f>A31</f>
        <v>43470.12499999997</v>
      </c>
      <c r="B20" s="96">
        <v>38</v>
      </c>
      <c r="C20" s="97" t="s">
        <v>159</v>
      </c>
      <c r="D20" s="98" t="s">
        <v>39</v>
      </c>
      <c r="E20" s="99" t="str">
        <f>A6</f>
        <v>A5</v>
      </c>
      <c r="F20" s="100" t="s">
        <v>8</v>
      </c>
      <c r="G20" s="101" t="str">
        <f>A5</f>
        <v>A4</v>
      </c>
      <c r="H20" s="87">
        <f>IF(Spielplan!H52="","",Spielplan!H52)</f>
      </c>
      <c r="I20" s="93" t="s">
        <v>9</v>
      </c>
      <c r="J20" s="87">
        <f>IF(Spielplan!J52="","",Spielplan!J52)</f>
      </c>
    </row>
    <row r="21" spans="1:10" s="83" customFormat="1" ht="19.5" customHeight="1">
      <c r="A21" s="111">
        <f>A42</f>
        <v>43470.03124999999</v>
      </c>
      <c r="B21" s="118">
        <v>11</v>
      </c>
      <c r="C21" s="119" t="s">
        <v>160</v>
      </c>
      <c r="D21" s="120" t="s">
        <v>39</v>
      </c>
      <c r="E21" s="121" t="str">
        <f>G4</f>
        <v>B3</v>
      </c>
      <c r="F21" s="122" t="s">
        <v>8</v>
      </c>
      <c r="G21" s="123" t="str">
        <f>G2</f>
        <v>B1</v>
      </c>
      <c r="H21" s="87">
        <f>IF(Spielplan!H103="","",Spielplan!H103)</f>
      </c>
      <c r="I21" s="93" t="s">
        <v>9</v>
      </c>
      <c r="J21" s="87">
        <f>IF(Spielplan!J103="","",Spielplan!J103)</f>
      </c>
    </row>
    <row r="22" spans="1:10" s="83" customFormat="1" ht="19.5" customHeight="1">
      <c r="A22" s="111">
        <f>A61</f>
        <v>43470.15624999996</v>
      </c>
      <c r="B22" s="118">
        <v>47</v>
      </c>
      <c r="C22" s="119" t="s">
        <v>160</v>
      </c>
      <c r="D22" s="120" t="s">
        <v>39</v>
      </c>
      <c r="E22" s="121" t="str">
        <f>G3</f>
        <v>B2</v>
      </c>
      <c r="F22" s="122" t="s">
        <v>8</v>
      </c>
      <c r="G22" s="123" t="str">
        <f>G7</f>
        <v>B6</v>
      </c>
      <c r="H22" s="87">
        <f>IF(Spielplan!H89="","",Spielplan!H89)</f>
      </c>
      <c r="I22" s="93" t="s">
        <v>9</v>
      </c>
      <c r="J22" s="87">
        <f>IF(Spielplan!J89="","",Spielplan!J89)</f>
      </c>
    </row>
    <row r="23" spans="1:10" s="83" customFormat="1" ht="19.5" customHeight="1">
      <c r="A23" s="124">
        <f>A34</f>
        <v>43470.135416666635</v>
      </c>
      <c r="B23" s="125">
        <v>42</v>
      </c>
      <c r="C23" s="126" t="s">
        <v>160</v>
      </c>
      <c r="D23" s="127" t="s">
        <v>40</v>
      </c>
      <c r="E23" s="128" t="str">
        <f>G6</f>
        <v>B5</v>
      </c>
      <c r="F23" s="129" t="s">
        <v>8</v>
      </c>
      <c r="G23" s="130" t="str">
        <f>G5</f>
        <v>B4</v>
      </c>
      <c r="H23" s="87">
        <f>IF(Spielplan!H53="","",Spielplan!H53)</f>
      </c>
      <c r="I23" s="93" t="s">
        <v>9</v>
      </c>
      <c r="J23" s="87">
        <f>IF(Spielplan!J53="","",Spielplan!J53)</f>
      </c>
    </row>
    <row r="24" spans="1:10" s="83" customFormat="1" ht="19.5" customHeight="1">
      <c r="A24" s="102">
        <f>A18</f>
        <v>43470.02083333333</v>
      </c>
      <c r="B24" s="103">
        <v>9</v>
      </c>
      <c r="C24" s="104" t="s">
        <v>159</v>
      </c>
      <c r="D24" s="110" t="s">
        <v>39</v>
      </c>
      <c r="E24" s="106" t="str">
        <f>A5</f>
        <v>A4</v>
      </c>
      <c r="F24" s="107" t="s">
        <v>8</v>
      </c>
      <c r="G24" s="108" t="str">
        <f>A3</f>
        <v>A2</v>
      </c>
      <c r="H24" s="87">
        <f>IF(Spielplan!H76="","",Spielplan!H76)</f>
      </c>
      <c r="I24" s="93" t="s">
        <v>9</v>
      </c>
      <c r="J24" s="87">
        <f>IF(Spielplan!J76="","",Spielplan!J76)</f>
      </c>
    </row>
    <row r="25" spans="1:10" s="83" customFormat="1" ht="19.5" customHeight="1">
      <c r="A25" s="95">
        <f>A51</f>
        <v>43470.083333333314</v>
      </c>
      <c r="B25" s="96">
        <v>26</v>
      </c>
      <c r="C25" s="97" t="s">
        <v>159</v>
      </c>
      <c r="D25" s="98" t="s">
        <v>39</v>
      </c>
      <c r="E25" s="99" t="str">
        <f>A6</f>
        <v>A5</v>
      </c>
      <c r="F25" s="100" t="s">
        <v>8</v>
      </c>
      <c r="G25" s="101" t="str">
        <f>A4</f>
        <v>A3</v>
      </c>
      <c r="H25" s="87">
        <f>IF(Spielplan!H82="","",Spielplan!H82)</f>
      </c>
      <c r="I25" s="93" t="s">
        <v>9</v>
      </c>
      <c r="J25" s="87">
        <f>IF(Spielplan!J82="","",Spielplan!J82)</f>
      </c>
    </row>
    <row r="26" spans="1:10" s="83" customFormat="1" ht="19.5" customHeight="1">
      <c r="A26" s="102">
        <f>A25</f>
        <v>43470.083333333314</v>
      </c>
      <c r="B26" s="103">
        <v>27</v>
      </c>
      <c r="C26" s="104" t="s">
        <v>159</v>
      </c>
      <c r="D26" s="110" t="s">
        <v>39</v>
      </c>
      <c r="E26" s="106" t="str">
        <f>A7</f>
        <v>A6</v>
      </c>
      <c r="F26" s="107" t="s">
        <v>8</v>
      </c>
      <c r="G26" s="108" t="str">
        <f>A2</f>
        <v>A1</v>
      </c>
      <c r="H26" s="87">
        <f>IF(Spielplan!H58="","",Spielplan!H58)</f>
      </c>
      <c r="I26" s="93" t="s">
        <v>9</v>
      </c>
      <c r="J26" s="87">
        <f>IF(Spielplan!J58="","",Spielplan!J58)</f>
      </c>
    </row>
    <row r="27" spans="1:10" s="83" customFormat="1" ht="19.5" customHeight="1">
      <c r="A27" s="124">
        <f>A21</f>
        <v>43470.03124999999</v>
      </c>
      <c r="B27" s="125">
        <v>12</v>
      </c>
      <c r="C27" s="126" t="s">
        <v>160</v>
      </c>
      <c r="D27" s="127" t="s">
        <v>40</v>
      </c>
      <c r="E27" s="128" t="str">
        <f>G5</f>
        <v>B4</v>
      </c>
      <c r="F27" s="129" t="s">
        <v>8</v>
      </c>
      <c r="G27" s="130" t="str">
        <f>G3</f>
        <v>B2</v>
      </c>
      <c r="H27" s="87">
        <f>IF(Spielplan!H77="","",Spielplan!H77)</f>
      </c>
      <c r="I27" s="93" t="s">
        <v>9</v>
      </c>
      <c r="J27" s="87">
        <f>IF(Spielplan!J77="","",Spielplan!J77)</f>
      </c>
    </row>
    <row r="28" spans="1:10" s="83" customFormat="1" ht="19.5" customHeight="1">
      <c r="A28" s="111">
        <f>A52</f>
        <v>43470.09374999998</v>
      </c>
      <c r="B28" s="118">
        <v>29</v>
      </c>
      <c r="C28" s="119" t="s">
        <v>160</v>
      </c>
      <c r="D28" s="120" t="s">
        <v>39</v>
      </c>
      <c r="E28" s="121" t="str">
        <f>G6</f>
        <v>B5</v>
      </c>
      <c r="F28" s="122" t="s">
        <v>8</v>
      </c>
      <c r="G28" s="123" t="str">
        <f>G4</f>
        <v>B3</v>
      </c>
      <c r="H28" s="87">
        <f>IF(Spielplan!H83="","",Spielplan!H83)</f>
      </c>
      <c r="I28" s="93" t="s">
        <v>9</v>
      </c>
      <c r="J28" s="87">
        <f>IF(Spielplan!J83="","",Spielplan!J83)</f>
      </c>
    </row>
    <row r="29" spans="1:10" s="83" customFormat="1" ht="19.5" customHeight="1">
      <c r="A29" s="124">
        <f>A28</f>
        <v>43470.09374999998</v>
      </c>
      <c r="B29" s="125">
        <v>30</v>
      </c>
      <c r="C29" s="126" t="s">
        <v>160</v>
      </c>
      <c r="D29" s="127" t="s">
        <v>40</v>
      </c>
      <c r="E29" s="128" t="str">
        <f>G7</f>
        <v>B6</v>
      </c>
      <c r="F29" s="129" t="s">
        <v>8</v>
      </c>
      <c r="G29" s="130" t="str">
        <f>G2</f>
        <v>B1</v>
      </c>
      <c r="H29" s="87">
        <f>IF(Spielplan!H59="","",Spielplan!H59)</f>
      </c>
      <c r="I29" s="93" t="s">
        <v>9</v>
      </c>
      <c r="J29" s="87">
        <f>IF(Spielplan!J59="","",Spielplan!J59)</f>
      </c>
    </row>
    <row r="30" spans="1:10" s="83" customFormat="1" ht="19.5" customHeight="1">
      <c r="A30" s="95">
        <f>A65</f>
        <v>43470.16666666663</v>
      </c>
      <c r="B30" s="79">
        <v>50</v>
      </c>
      <c r="C30" s="84" t="s">
        <v>159</v>
      </c>
      <c r="D30" s="98" t="s">
        <v>39</v>
      </c>
      <c r="E30" s="80" t="str">
        <f>A2</f>
        <v>A1</v>
      </c>
      <c r="F30" s="81" t="s">
        <v>8</v>
      </c>
      <c r="G30" s="82" t="str">
        <f>A6</f>
        <v>A5</v>
      </c>
      <c r="H30" s="87">
        <f>IF(Spielplan!H64="","",Spielplan!H64)</f>
      </c>
      <c r="I30" s="93" t="s">
        <v>9</v>
      </c>
      <c r="J30" s="87">
        <f>IF(Spielplan!J64="","",Spielplan!J64)</f>
      </c>
    </row>
    <row r="31" spans="1:10" s="83" customFormat="1" ht="19.5" customHeight="1">
      <c r="A31" s="95">
        <f>A40+Vorgaben!$D$3+Vorgaben!$D$5</f>
        <v>43470.12499999997</v>
      </c>
      <c r="B31" s="79">
        <v>37</v>
      </c>
      <c r="C31" s="84" t="s">
        <v>159</v>
      </c>
      <c r="D31" s="91" t="s">
        <v>38</v>
      </c>
      <c r="E31" s="80" t="str">
        <f>A5</f>
        <v>A4</v>
      </c>
      <c r="F31" s="81" t="s">
        <v>8</v>
      </c>
      <c r="G31" s="82" t="str">
        <f>A7</f>
        <v>A6</v>
      </c>
      <c r="H31" s="87">
        <f>IF(Spielplan!H114="","",Spielplan!H114)</f>
      </c>
      <c r="I31" s="93" t="s">
        <v>9</v>
      </c>
      <c r="J31" s="87">
        <f>IF(Spielplan!J114="","",Spielplan!J114)</f>
      </c>
    </row>
    <row r="32" spans="1:10" s="83" customFormat="1" ht="19.5" customHeight="1">
      <c r="A32" s="102">
        <f>A44</f>
        <v>43470.04166666666</v>
      </c>
      <c r="B32" s="103">
        <v>15</v>
      </c>
      <c r="C32" s="104" t="s">
        <v>159</v>
      </c>
      <c r="D32" s="110" t="s">
        <v>39</v>
      </c>
      <c r="E32" s="106" t="str">
        <f>A3</f>
        <v>A2</v>
      </c>
      <c r="F32" s="107" t="s">
        <v>8</v>
      </c>
      <c r="G32" s="108" t="str">
        <f>A4</f>
        <v>A3</v>
      </c>
      <c r="H32" s="87">
        <f>IF(Spielplan!H46="","",Spielplan!H46)</f>
      </c>
      <c r="I32" s="93" t="s">
        <v>9</v>
      </c>
      <c r="J32" s="87">
        <f>IF(Spielplan!J46="","",Spielplan!J46)</f>
      </c>
    </row>
    <row r="33" spans="1:10" s="83" customFormat="1" ht="19.5" customHeight="1">
      <c r="A33" s="111">
        <f>A65+Vorgaben!$D$3+Vorgaben!$D$5</f>
        <v>43470.17708333329</v>
      </c>
      <c r="B33" s="112">
        <v>52</v>
      </c>
      <c r="C33" s="113" t="s">
        <v>160</v>
      </c>
      <c r="D33" s="114" t="s">
        <v>38</v>
      </c>
      <c r="E33" s="115" t="str">
        <f>G2</f>
        <v>B1</v>
      </c>
      <c r="F33" s="116" t="s">
        <v>8</v>
      </c>
      <c r="G33" s="117" t="str">
        <f>G6</f>
        <v>B5</v>
      </c>
      <c r="H33" s="87">
        <f>IF(Spielplan!H65="","",Spielplan!H65)</f>
      </c>
      <c r="I33" s="93" t="s">
        <v>9</v>
      </c>
      <c r="J33" s="87">
        <f>IF(Spielplan!J65="","",Spielplan!J65)</f>
      </c>
    </row>
    <row r="34" spans="1:10" s="83" customFormat="1" ht="19.5" customHeight="1">
      <c r="A34" s="111">
        <f>A58</f>
        <v>43470.135416666635</v>
      </c>
      <c r="B34" s="118">
        <v>41</v>
      </c>
      <c r="C34" s="119" t="s">
        <v>160</v>
      </c>
      <c r="D34" s="120" t="s">
        <v>39</v>
      </c>
      <c r="E34" s="121" t="str">
        <f>G5</f>
        <v>B4</v>
      </c>
      <c r="F34" s="122" t="s">
        <v>8</v>
      </c>
      <c r="G34" s="123" t="str">
        <f>G7</f>
        <v>B6</v>
      </c>
      <c r="H34" s="87">
        <f>IF(Spielplan!H115="","",Spielplan!H115)</f>
      </c>
      <c r="I34" s="93" t="s">
        <v>9</v>
      </c>
      <c r="J34" s="87">
        <f>IF(Spielplan!J115="","",Spielplan!J115)</f>
      </c>
    </row>
    <row r="35" spans="1:10" s="83" customFormat="1" ht="19.5" customHeight="1">
      <c r="A35" s="124">
        <f>A46</f>
        <v>43470.05208333332</v>
      </c>
      <c r="B35" s="125">
        <v>18</v>
      </c>
      <c r="C35" s="126" t="s">
        <v>160</v>
      </c>
      <c r="D35" s="127" t="s">
        <v>40</v>
      </c>
      <c r="E35" s="128" t="str">
        <f>G3</f>
        <v>B2</v>
      </c>
      <c r="F35" s="129" t="s">
        <v>8</v>
      </c>
      <c r="G35" s="130" t="str">
        <f>G4</f>
        <v>B3</v>
      </c>
      <c r="H35" s="87">
        <f>IF(Spielplan!H47="","",Spielplan!H47)</f>
      </c>
      <c r="I35" s="93" t="s">
        <v>9</v>
      </c>
      <c r="J35" s="87">
        <f>IF(Spielplan!J47="","",Spielplan!J47)</f>
      </c>
    </row>
    <row r="36" spans="1:10" s="83" customFormat="1" ht="19.5" customHeight="1">
      <c r="A36" s="95">
        <f>A45+Vorgaben!$D$3+Vorgaben!$D$5</f>
        <v>43470.062499999985</v>
      </c>
      <c r="B36" s="89">
        <v>19</v>
      </c>
      <c r="C36" s="90" t="s">
        <v>159</v>
      </c>
      <c r="D36" s="91" t="s">
        <v>38</v>
      </c>
      <c r="E36" s="92" t="str">
        <f>A5</f>
        <v>A4</v>
      </c>
      <c r="F36" s="93" t="s">
        <v>8</v>
      </c>
      <c r="G36" s="94" t="str">
        <f>A2</f>
        <v>A1</v>
      </c>
      <c r="H36" s="87">
        <f>IF(Spielplan!H96="","",Spielplan!H96)</f>
      </c>
      <c r="I36" s="93" t="s">
        <v>9</v>
      </c>
      <c r="J36" s="87">
        <f>IF(Spielplan!J96="","",Spielplan!J96)</f>
      </c>
    </row>
    <row r="37" spans="1:10" s="83" customFormat="1" ht="19.5" customHeight="1">
      <c r="A37" s="102">
        <f>A54</f>
        <v>43470.10416666664</v>
      </c>
      <c r="B37" s="79">
        <v>33</v>
      </c>
      <c r="C37" s="84" t="s">
        <v>159</v>
      </c>
      <c r="D37" s="110" t="s">
        <v>39</v>
      </c>
      <c r="E37" s="80" t="str">
        <f>A3</f>
        <v>A2</v>
      </c>
      <c r="F37" s="81" t="s">
        <v>8</v>
      </c>
      <c r="G37" s="82" t="str">
        <f>A6</f>
        <v>A5</v>
      </c>
      <c r="H37" s="87">
        <f>IF(Spielplan!H108="","",Spielplan!H108)</f>
      </c>
      <c r="I37" s="93" t="s">
        <v>9</v>
      </c>
      <c r="J37" s="87">
        <f>IF(Spielplan!J108="","",Spielplan!J108)</f>
      </c>
    </row>
    <row r="38" spans="1:10" s="83" customFormat="1" ht="19.5" customHeight="1">
      <c r="A38" s="88">
        <f>A33+Vorgaben!$D$3+Vorgaben!$D$5</f>
        <v>43470.187499999956</v>
      </c>
      <c r="B38" s="89">
        <v>55</v>
      </c>
      <c r="C38" s="90" t="s">
        <v>159</v>
      </c>
      <c r="D38" s="109" t="s">
        <v>38</v>
      </c>
      <c r="E38" s="92" t="str">
        <f>A4</f>
        <v>A3</v>
      </c>
      <c r="F38" s="93" t="s">
        <v>8</v>
      </c>
      <c r="G38" s="94" t="str">
        <f>A7</f>
        <v>A6</v>
      </c>
      <c r="H38" s="87">
        <f>IF(Spielplan!H70="","",Spielplan!H70)</f>
      </c>
      <c r="I38" s="93" t="s">
        <v>9</v>
      </c>
      <c r="J38" s="87">
        <f>IF(Spielplan!J70="","",Spielplan!J70)</f>
      </c>
    </row>
    <row r="39" spans="1:10" s="83" customFormat="1" ht="19.5" customHeight="1">
      <c r="A39" s="111">
        <f>A36+Vorgaben!$D$3+Vorgaben!$D$5</f>
        <v>43470.07291666665</v>
      </c>
      <c r="B39" s="112">
        <v>22</v>
      </c>
      <c r="C39" s="113" t="s">
        <v>160</v>
      </c>
      <c r="D39" s="114" t="s">
        <v>38</v>
      </c>
      <c r="E39" s="115" t="str">
        <f>G5</f>
        <v>B4</v>
      </c>
      <c r="F39" s="116" t="s">
        <v>8</v>
      </c>
      <c r="G39" s="117" t="str">
        <f>G2</f>
        <v>B1</v>
      </c>
      <c r="H39" s="87">
        <f>IF(Spielplan!H97="","",Spielplan!H97)</f>
      </c>
      <c r="I39" s="93" t="s">
        <v>9</v>
      </c>
      <c r="J39" s="87">
        <f>IF(Spielplan!J97="","",Spielplan!J97)</f>
      </c>
    </row>
    <row r="40" spans="1:10" s="83" customFormat="1" ht="19.5" customHeight="1">
      <c r="A40" s="111">
        <f>A53+Vorgaben!$D$3+Vorgaben!$D$5</f>
        <v>43470.11458333331</v>
      </c>
      <c r="B40" s="112">
        <v>34</v>
      </c>
      <c r="C40" s="113" t="s">
        <v>160</v>
      </c>
      <c r="D40" s="114" t="s">
        <v>38</v>
      </c>
      <c r="E40" s="115" t="str">
        <f>G3</f>
        <v>B2</v>
      </c>
      <c r="F40" s="116" t="s">
        <v>8</v>
      </c>
      <c r="G40" s="117" t="str">
        <f>G6</f>
        <v>B5</v>
      </c>
      <c r="H40" s="87">
        <f>IF(Spielplan!H109="","",Spielplan!H109)</f>
      </c>
      <c r="I40" s="93" t="s">
        <v>9</v>
      </c>
      <c r="J40" s="87">
        <f>IF(Spielplan!J109="","",Spielplan!J109)</f>
      </c>
    </row>
    <row r="41" spans="1:10" s="83" customFormat="1" ht="19.5" customHeight="1">
      <c r="A41" s="111">
        <f>A38</f>
        <v>43470.187499999956</v>
      </c>
      <c r="B41" s="112">
        <v>56</v>
      </c>
      <c r="C41" s="113" t="s">
        <v>160</v>
      </c>
      <c r="D41" s="114" t="s">
        <v>39</v>
      </c>
      <c r="E41" s="115" t="str">
        <f>G4</f>
        <v>B3</v>
      </c>
      <c r="F41" s="116" t="s">
        <v>8</v>
      </c>
      <c r="G41" s="117" t="str">
        <f>G7</f>
        <v>B6</v>
      </c>
      <c r="H41" s="87">
        <f>IF(Spielplan!H71="","",Spielplan!H71)</f>
      </c>
      <c r="I41" s="93" t="s">
        <v>9</v>
      </c>
      <c r="J41" s="87">
        <f>IF(Spielplan!J71="","",Spielplan!J71)</f>
      </c>
    </row>
    <row r="42" spans="1:10" s="83" customFormat="1" ht="19.5" customHeight="1">
      <c r="A42" s="102">
        <f>A63+Vorgaben!$D$3+Vorgaben!$D$5</f>
        <v>43470.03124999999</v>
      </c>
      <c r="B42" s="103">
        <v>10</v>
      </c>
      <c r="C42" s="104" t="s">
        <v>160</v>
      </c>
      <c r="D42" s="105" t="s">
        <v>38</v>
      </c>
      <c r="E42" s="106">
        <f>G8</f>
        <v>0</v>
      </c>
      <c r="F42" s="107" t="s">
        <v>8</v>
      </c>
      <c r="G42" s="108">
        <f>G9</f>
        <v>0</v>
      </c>
      <c r="H42" s="87">
        <f>IF(Spielplan!H122="","",Spielplan!H122)</f>
      </c>
      <c r="I42" s="93" t="s">
        <v>9</v>
      </c>
      <c r="J42" s="87">
        <f>IF(Spielplan!J122="","",Spielplan!J122)</f>
      </c>
    </row>
    <row r="43" spans="1:10" s="83" customFormat="1" ht="19.5" customHeight="1">
      <c r="A43" s="95">
        <f>A42+Vorgaben!$D$3+Vorgaben!$D$5</f>
        <v>43470.04166666666</v>
      </c>
      <c r="B43" s="89">
        <v>13</v>
      </c>
      <c r="C43" s="90" t="s">
        <v>159</v>
      </c>
      <c r="D43" s="91" t="s">
        <v>38</v>
      </c>
      <c r="E43" s="92">
        <f>A8</f>
        <v>0</v>
      </c>
      <c r="F43" s="93" t="s">
        <v>8</v>
      </c>
      <c r="G43" s="94" t="str">
        <f>A6</f>
        <v>A5</v>
      </c>
      <c r="H43" s="87">
        <f>IF(Spielplan!H170="","",Spielplan!H170)</f>
      </c>
      <c r="I43" s="93" t="s">
        <v>9</v>
      </c>
      <c r="J43" s="87">
        <f>IF(Spielplan!J170="","",Spielplan!J170)</f>
      </c>
    </row>
    <row r="44" spans="1:10" s="83" customFormat="1" ht="19.5" customHeight="1">
      <c r="A44" s="95">
        <f>A43</f>
        <v>43470.04166666666</v>
      </c>
      <c r="B44" s="96">
        <v>14</v>
      </c>
      <c r="C44" s="97" t="s">
        <v>159</v>
      </c>
      <c r="D44" s="98" t="s">
        <v>39</v>
      </c>
      <c r="E44" s="99" t="str">
        <f>A7</f>
        <v>A6</v>
      </c>
      <c r="F44" s="100" t="s">
        <v>8</v>
      </c>
      <c r="G44" s="101">
        <f>A9</f>
        <v>0</v>
      </c>
      <c r="H44" s="87">
        <f>IF(Spielplan!H167="","",Spielplan!H167)</f>
      </c>
      <c r="I44" s="93" t="s">
        <v>9</v>
      </c>
      <c r="J44" s="87">
        <f>IF(Spielplan!J167="","",Spielplan!J167)</f>
      </c>
    </row>
    <row r="45" spans="1:10" s="83" customFormat="1" ht="19.5" customHeight="1">
      <c r="A45" s="111">
        <f>A43+Vorgaben!$D$3+Vorgaben!$D$5</f>
        <v>43470.05208333332</v>
      </c>
      <c r="B45" s="112">
        <v>16</v>
      </c>
      <c r="C45" s="113" t="s">
        <v>160</v>
      </c>
      <c r="D45" s="114" t="s">
        <v>38</v>
      </c>
      <c r="E45" s="115">
        <f>G8</f>
        <v>0</v>
      </c>
      <c r="F45" s="116" t="s">
        <v>8</v>
      </c>
      <c r="G45" s="117" t="str">
        <f>G6</f>
        <v>B5</v>
      </c>
      <c r="H45" s="87">
        <f>IF(Spielplan!H128="","",Spielplan!H128)</f>
      </c>
      <c r="I45" s="93" t="s">
        <v>9</v>
      </c>
      <c r="J45" s="87">
        <f>IF(Spielplan!J128="","",Spielplan!J128)</f>
      </c>
    </row>
    <row r="46" spans="1:10" s="83" customFormat="1" ht="19.5" customHeight="1">
      <c r="A46" s="111">
        <f>A45</f>
        <v>43470.05208333332</v>
      </c>
      <c r="B46" s="118">
        <v>17</v>
      </c>
      <c r="C46" s="119" t="s">
        <v>160</v>
      </c>
      <c r="D46" s="120" t="s">
        <v>39</v>
      </c>
      <c r="E46" s="121" t="str">
        <f>G7</f>
        <v>B6</v>
      </c>
      <c r="F46" s="122" t="s">
        <v>8</v>
      </c>
      <c r="G46" s="123">
        <f>G9</f>
        <v>0</v>
      </c>
      <c r="H46" s="87">
        <f>IF(Spielplan!H125="","",Spielplan!H125)</f>
      </c>
      <c r="I46" s="93" t="s">
        <v>9</v>
      </c>
      <c r="J46" s="87">
        <f>IF(Spielplan!J125="","",Spielplan!J125)</f>
      </c>
    </row>
    <row r="47" spans="1:10" s="83" customFormat="1" ht="19.5" customHeight="1">
      <c r="A47" s="95">
        <f>A36</f>
        <v>43470.062499999985</v>
      </c>
      <c r="B47" s="96">
        <v>20</v>
      </c>
      <c r="C47" s="97" t="s">
        <v>159</v>
      </c>
      <c r="D47" s="98" t="s">
        <v>39</v>
      </c>
      <c r="E47" s="99" t="str">
        <f>A6</f>
        <v>A5</v>
      </c>
      <c r="F47" s="100" t="s">
        <v>8</v>
      </c>
      <c r="G47" s="101">
        <f>A9</f>
        <v>0</v>
      </c>
      <c r="H47" s="87">
        <f>IF(Spielplan!H127="","",Spielplan!H127)</f>
      </c>
      <c r="I47" s="93" t="s">
        <v>9</v>
      </c>
      <c r="J47" s="87">
        <f>IF(Spielplan!J127="","",Spielplan!J127)</f>
      </c>
    </row>
    <row r="48" spans="1:10" s="83" customFormat="1" ht="19.5" customHeight="1">
      <c r="A48" s="102">
        <f>A47</f>
        <v>43470.062499999985</v>
      </c>
      <c r="B48" s="103">
        <v>21</v>
      </c>
      <c r="C48" s="104" t="s">
        <v>159</v>
      </c>
      <c r="D48" s="110" t="s">
        <v>39</v>
      </c>
      <c r="E48" s="106" t="str">
        <f>A7</f>
        <v>A6</v>
      </c>
      <c r="F48" s="107" t="s">
        <v>8</v>
      </c>
      <c r="G48" s="108">
        <f>A8</f>
        <v>0</v>
      </c>
      <c r="H48" s="87">
        <f>IF(Spielplan!H121="","",Spielplan!H121)</f>
      </c>
      <c r="I48" s="93" t="s">
        <v>9</v>
      </c>
      <c r="J48" s="87">
        <f>IF(Spielplan!J121="","",Spielplan!J121)</f>
      </c>
    </row>
    <row r="49" spans="1:10" s="83" customFormat="1" ht="19.5" customHeight="1">
      <c r="A49" s="111">
        <f>A39</f>
        <v>43470.07291666665</v>
      </c>
      <c r="B49" s="118">
        <v>23</v>
      </c>
      <c r="C49" s="119" t="s">
        <v>160</v>
      </c>
      <c r="D49" s="120" t="s">
        <v>39</v>
      </c>
      <c r="E49" s="121" t="str">
        <f>G6</f>
        <v>B5</v>
      </c>
      <c r="F49" s="122" t="s">
        <v>8</v>
      </c>
      <c r="G49" s="123">
        <f>G9</f>
        <v>0</v>
      </c>
      <c r="H49" s="87">
        <f>IF(Spielplan!H123="","",Spielplan!H123)</f>
      </c>
      <c r="I49" s="93" t="s">
        <v>9</v>
      </c>
      <c r="J49" s="87">
        <f>IF(Spielplan!J123="","",Spielplan!J123)</f>
      </c>
    </row>
    <row r="50" spans="1:10" s="83" customFormat="1" ht="19.5" customHeight="1">
      <c r="A50" s="124">
        <f>A49</f>
        <v>43470.07291666665</v>
      </c>
      <c r="B50" s="125">
        <v>24</v>
      </c>
      <c r="C50" s="126" t="s">
        <v>160</v>
      </c>
      <c r="D50" s="127" t="s">
        <v>40</v>
      </c>
      <c r="E50" s="128" t="str">
        <f>G7</f>
        <v>B6</v>
      </c>
      <c r="F50" s="129" t="s">
        <v>8</v>
      </c>
      <c r="G50" s="130">
        <f>G8</f>
        <v>0</v>
      </c>
      <c r="H50" s="87">
        <f>IF(Spielplan!H132="","",Spielplan!H132)</f>
      </c>
      <c r="I50" s="93" t="s">
        <v>9</v>
      </c>
      <c r="J50" s="87">
        <f>IF(Spielplan!J132="","",Spielplan!J132)</f>
      </c>
    </row>
    <row r="51" spans="1:10" s="83" customFormat="1" ht="19.5" customHeight="1">
      <c r="A51" s="95">
        <f>A39+Vorgaben!$D$3+Vorgaben!$D$5</f>
        <v>43470.083333333314</v>
      </c>
      <c r="B51" s="89">
        <v>25</v>
      </c>
      <c r="C51" s="90" t="s">
        <v>159</v>
      </c>
      <c r="D51" s="91" t="s">
        <v>38</v>
      </c>
      <c r="E51" s="92">
        <f>A9</f>
        <v>0</v>
      </c>
      <c r="F51" s="93" t="s">
        <v>8</v>
      </c>
      <c r="G51" s="94" t="str">
        <f>A3</f>
        <v>A2</v>
      </c>
      <c r="H51" s="87">
        <f>IF(Spielplan!H139="","",Spielplan!H139)</f>
      </c>
      <c r="I51" s="93" t="s">
        <v>9</v>
      </c>
      <c r="J51" s="87">
        <f>IF(Spielplan!J139="","",Spielplan!J139)</f>
      </c>
    </row>
    <row r="52" spans="1:10" s="83" customFormat="1" ht="19.5" customHeight="1">
      <c r="A52" s="111">
        <f>A51+Vorgaben!$D$3+Vorgaben!$D$5</f>
        <v>43470.09374999998</v>
      </c>
      <c r="B52" s="112">
        <v>28</v>
      </c>
      <c r="C52" s="113" t="s">
        <v>160</v>
      </c>
      <c r="D52" s="114" t="s">
        <v>38</v>
      </c>
      <c r="E52" s="115">
        <f>G9</f>
        <v>0</v>
      </c>
      <c r="F52" s="116" t="s">
        <v>8</v>
      </c>
      <c r="G52" s="117" t="str">
        <f>G3</f>
        <v>B2</v>
      </c>
      <c r="H52" s="87">
        <f>IF(Spielplan!H148="","",Spielplan!H148)</f>
      </c>
      <c r="I52" s="93" t="s">
        <v>9</v>
      </c>
      <c r="J52" s="87">
        <f>IF(Spielplan!J148="","",Spielplan!J148)</f>
      </c>
    </row>
    <row r="53" spans="1:10" s="83" customFormat="1" ht="19.5" customHeight="1">
      <c r="A53" s="95">
        <f>A52+Vorgaben!$D$3+Vorgaben!$D$5</f>
        <v>43470.10416666664</v>
      </c>
      <c r="B53" s="79">
        <v>31</v>
      </c>
      <c r="C53" s="84" t="s">
        <v>159</v>
      </c>
      <c r="D53" s="91" t="s">
        <v>38</v>
      </c>
      <c r="E53" s="80" t="str">
        <f>A5</f>
        <v>A4</v>
      </c>
      <c r="F53" s="81" t="s">
        <v>8</v>
      </c>
      <c r="G53" s="82">
        <f>A8</f>
        <v>0</v>
      </c>
      <c r="H53" s="87">
        <f>IF(Spielplan!H141="","",Spielplan!H141)</f>
      </c>
      <c r="I53" s="93" t="s">
        <v>9</v>
      </c>
      <c r="J53" s="87">
        <f>IF(Spielplan!J141="","",Spielplan!J141)</f>
      </c>
    </row>
    <row r="54" spans="1:10" s="83" customFormat="1" ht="19.5" customHeight="1">
      <c r="A54" s="95">
        <f>A53</f>
        <v>43470.10416666664</v>
      </c>
      <c r="B54" s="96">
        <v>32</v>
      </c>
      <c r="C54" s="97" t="s">
        <v>159</v>
      </c>
      <c r="D54" s="98" t="s">
        <v>39</v>
      </c>
      <c r="E54" s="99">
        <f>A9</f>
        <v>0</v>
      </c>
      <c r="F54" s="100" t="s">
        <v>8</v>
      </c>
      <c r="G54" s="101" t="str">
        <f>A4</f>
        <v>A3</v>
      </c>
      <c r="H54" s="87">
        <f>IF(Spielplan!H142="","",Spielplan!H142)</f>
      </c>
      <c r="I54" s="93" t="s">
        <v>9</v>
      </c>
      <c r="J54" s="87">
        <f>IF(Spielplan!J142="","",Spielplan!J142)</f>
      </c>
    </row>
    <row r="55" spans="1:10" s="83" customFormat="1" ht="19.5" customHeight="1">
      <c r="A55" s="111">
        <f>A40</f>
        <v>43470.11458333331</v>
      </c>
      <c r="B55" s="118">
        <v>35</v>
      </c>
      <c r="C55" s="119" t="s">
        <v>160</v>
      </c>
      <c r="D55" s="120" t="s">
        <v>39</v>
      </c>
      <c r="E55" s="121" t="str">
        <f>G5</f>
        <v>B4</v>
      </c>
      <c r="F55" s="122" t="s">
        <v>8</v>
      </c>
      <c r="G55" s="123">
        <f>G8</f>
        <v>0</v>
      </c>
      <c r="H55" s="87">
        <f>IF(Spielplan!H147="","",Spielplan!H147)</f>
      </c>
      <c r="I55" s="93" t="s">
        <v>9</v>
      </c>
      <c r="J55" s="87">
        <f>IF(Spielplan!J147="","",Spielplan!J147)</f>
      </c>
    </row>
    <row r="56" spans="1:10" s="83" customFormat="1" ht="19.5" customHeight="1">
      <c r="A56" s="124">
        <f>A55</f>
        <v>43470.11458333331</v>
      </c>
      <c r="B56" s="125">
        <v>36</v>
      </c>
      <c r="C56" s="126" t="s">
        <v>160</v>
      </c>
      <c r="D56" s="127" t="s">
        <v>40</v>
      </c>
      <c r="E56" s="128">
        <f>G9</f>
        <v>0</v>
      </c>
      <c r="F56" s="129" t="s">
        <v>8</v>
      </c>
      <c r="G56" s="130" t="str">
        <f>G4</f>
        <v>B3</v>
      </c>
      <c r="H56" s="87">
        <f>IF(Spielplan!H150="","",Spielplan!H150)</f>
      </c>
      <c r="I56" s="93" t="s">
        <v>9</v>
      </c>
      <c r="J56" s="87">
        <f>IF(Spielplan!J150="","",Spielplan!J150)</f>
      </c>
    </row>
    <row r="57" spans="1:10" s="83" customFormat="1" ht="19.5" customHeight="1">
      <c r="A57" s="102">
        <f>A20</f>
        <v>43470.12499999997</v>
      </c>
      <c r="B57" s="79">
        <v>39</v>
      </c>
      <c r="C57" s="84" t="s">
        <v>159</v>
      </c>
      <c r="D57" s="110" t="s">
        <v>39</v>
      </c>
      <c r="E57" s="80" t="str">
        <f>A2</f>
        <v>A1</v>
      </c>
      <c r="F57" s="81" t="s">
        <v>8</v>
      </c>
      <c r="G57" s="82">
        <f>A8</f>
        <v>0</v>
      </c>
      <c r="H57" s="87">
        <f>IF(Spielplan!H157="","",Spielplan!H157)</f>
      </c>
      <c r="I57" s="93" t="s">
        <v>9</v>
      </c>
      <c r="J57" s="87">
        <f>IF(Spielplan!J157="","",Spielplan!J157)</f>
      </c>
    </row>
    <row r="58" spans="1:10" s="83" customFormat="1" ht="19.5" customHeight="1">
      <c r="A58" s="111">
        <f>A31+Vorgaben!$D$3+Vorgaben!$D$5</f>
        <v>43470.135416666635</v>
      </c>
      <c r="B58" s="112">
        <v>40</v>
      </c>
      <c r="C58" s="113" t="s">
        <v>160</v>
      </c>
      <c r="D58" s="114" t="s">
        <v>38</v>
      </c>
      <c r="E58" s="115" t="str">
        <f>G2</f>
        <v>B1</v>
      </c>
      <c r="F58" s="116" t="s">
        <v>8</v>
      </c>
      <c r="G58" s="117">
        <f>G8</f>
        <v>0</v>
      </c>
      <c r="H58" s="87">
        <f>IF(Spielplan!H158="","",Spielplan!H158)</f>
      </c>
      <c r="I58" s="93" t="s">
        <v>9</v>
      </c>
      <c r="J58" s="87">
        <f>IF(Spielplan!J158="","",Spielplan!J158)</f>
      </c>
    </row>
    <row r="59" spans="1:10" s="83" customFormat="1" ht="19.5" customHeight="1">
      <c r="A59" s="95">
        <f>A19</f>
        <v>43470.1458333333</v>
      </c>
      <c r="B59" s="79">
        <v>44</v>
      </c>
      <c r="C59" s="84" t="s">
        <v>159</v>
      </c>
      <c r="D59" s="98" t="s">
        <v>39</v>
      </c>
      <c r="E59" s="80" t="str">
        <f>A2</f>
        <v>A1</v>
      </c>
      <c r="F59" s="81" t="s">
        <v>8</v>
      </c>
      <c r="G59" s="82">
        <f>A9</f>
        <v>0</v>
      </c>
      <c r="H59" s="87">
        <f>IF(Spielplan!H164="","",Spielplan!H164)</f>
      </c>
      <c r="I59" s="93" t="s">
        <v>9</v>
      </c>
      <c r="J59" s="87">
        <f>IF(Spielplan!J164="","",Spielplan!J164)</f>
      </c>
    </row>
    <row r="60" spans="1:10" s="83" customFormat="1" ht="19.5" customHeight="1">
      <c r="A60" s="102">
        <f>A59</f>
        <v>43470.1458333333</v>
      </c>
      <c r="B60" s="96">
        <v>45</v>
      </c>
      <c r="C60" s="97" t="s">
        <v>159</v>
      </c>
      <c r="D60" s="110" t="s">
        <v>39</v>
      </c>
      <c r="E60" s="99">
        <f>A8</f>
        <v>0</v>
      </c>
      <c r="F60" s="100" t="s">
        <v>8</v>
      </c>
      <c r="G60" s="101" t="str">
        <f>A4</f>
        <v>A3</v>
      </c>
      <c r="H60" s="87">
        <f>IF(Spielplan!H145="","",Spielplan!H145)</f>
      </c>
      <c r="I60" s="93" t="s">
        <v>9</v>
      </c>
      <c r="J60" s="87">
        <f>IF(Spielplan!J145="","",Spielplan!J145)</f>
      </c>
    </row>
    <row r="61" spans="1:10" s="83" customFormat="1" ht="19.5" customHeight="1">
      <c r="A61" s="111">
        <f>A19+Vorgaben!$D$3+Vorgaben!$D$5</f>
        <v>43470.15624999996</v>
      </c>
      <c r="B61" s="112">
        <v>46</v>
      </c>
      <c r="C61" s="113" t="s">
        <v>160</v>
      </c>
      <c r="D61" s="114" t="s">
        <v>38</v>
      </c>
      <c r="E61" s="115" t="str">
        <f>G2</f>
        <v>B1</v>
      </c>
      <c r="F61" s="116" t="s">
        <v>8</v>
      </c>
      <c r="G61" s="117">
        <f>G9</f>
        <v>0</v>
      </c>
      <c r="H61" s="87">
        <f>IF(Spielplan!H159="","",Spielplan!H159)</f>
      </c>
      <c r="I61" s="93" t="s">
        <v>9</v>
      </c>
      <c r="J61" s="87">
        <f>IF(Spielplan!J159="","",Spielplan!J159)</f>
      </c>
    </row>
    <row r="62" spans="1:10" s="83" customFormat="1" ht="19.5" customHeight="1">
      <c r="A62" s="124">
        <f>A22</f>
        <v>43470.15624999996</v>
      </c>
      <c r="B62" s="125">
        <v>48</v>
      </c>
      <c r="C62" s="126" t="s">
        <v>160</v>
      </c>
      <c r="D62" s="127" t="s">
        <v>40</v>
      </c>
      <c r="E62" s="128">
        <f>G8</f>
        <v>0</v>
      </c>
      <c r="F62" s="129" t="s">
        <v>8</v>
      </c>
      <c r="G62" s="130" t="str">
        <f>G4</f>
        <v>B3</v>
      </c>
      <c r="H62" s="87">
        <f>IF(Spielplan!H144="","",Spielplan!H144)</f>
      </c>
      <c r="I62" s="93" t="s">
        <v>9</v>
      </c>
      <c r="J62" s="87">
        <f>IF(Spielplan!J144="","",Spielplan!J144)</f>
      </c>
    </row>
    <row r="63" spans="1:10" s="83" customFormat="1" ht="19.5" customHeight="1">
      <c r="A63" s="95">
        <f>A15+Vorgaben!$D$3+Vorgaben!$D$5</f>
        <v>43470.02083333333</v>
      </c>
      <c r="B63" s="89">
        <v>7</v>
      </c>
      <c r="C63" s="90" t="s">
        <v>159</v>
      </c>
      <c r="D63" s="91" t="s">
        <v>38</v>
      </c>
      <c r="E63" s="92">
        <f>A8</f>
        <v>0</v>
      </c>
      <c r="F63" s="93" t="s">
        <v>8</v>
      </c>
      <c r="G63" s="94">
        <f>A9</f>
        <v>0</v>
      </c>
      <c r="H63" s="87">
        <f>IF(Spielplan!H169="","",Spielplan!H169)</f>
      </c>
      <c r="I63" s="93" t="s">
        <v>9</v>
      </c>
      <c r="J63" s="87">
        <f>IF(Spielplan!J169="","",Spielplan!J169)</f>
      </c>
    </row>
    <row r="64" spans="1:10" s="83" customFormat="1" ht="19.5" customHeight="1">
      <c r="A64" s="102">
        <f>A30</f>
        <v>43470.16666666663</v>
      </c>
      <c r="B64" s="96">
        <v>51</v>
      </c>
      <c r="C64" s="97" t="s">
        <v>159</v>
      </c>
      <c r="D64" s="110" t="s">
        <v>39</v>
      </c>
      <c r="E64" s="99">
        <f>A8</f>
        <v>0</v>
      </c>
      <c r="F64" s="100" t="s">
        <v>8</v>
      </c>
      <c r="G64" s="101" t="str">
        <f>A3</f>
        <v>A2</v>
      </c>
      <c r="H64" s="87">
        <f>IF(Spielplan!H161="","",Spielplan!H161)</f>
      </c>
      <c r="I64" s="93" t="s">
        <v>9</v>
      </c>
      <c r="J64" s="87">
        <f>IF(Spielplan!J161="","",Spielplan!J161)</f>
      </c>
    </row>
    <row r="65" spans="1:10" s="83" customFormat="1" ht="19.5" customHeight="1">
      <c r="A65" s="95">
        <f>A61+Vorgaben!$D$3+Vorgaben!$D$5</f>
        <v>43470.16666666663</v>
      </c>
      <c r="B65" s="79">
        <v>49</v>
      </c>
      <c r="C65" s="84" t="s">
        <v>159</v>
      </c>
      <c r="D65" s="91" t="s">
        <v>38</v>
      </c>
      <c r="E65" s="80">
        <f>A9</f>
        <v>0</v>
      </c>
      <c r="F65" s="81" t="s">
        <v>8</v>
      </c>
      <c r="G65" s="82" t="str">
        <f>A5</f>
        <v>A4</v>
      </c>
      <c r="H65" s="87">
        <f>IF(Spielplan!H163="","",Spielplan!H163)</f>
      </c>
      <c r="I65" s="93" t="s">
        <v>9</v>
      </c>
      <c r="J65" s="87">
        <f>IF(Spielplan!J163="","",Spielplan!J163)</f>
      </c>
    </row>
    <row r="66" spans="1:10" s="83" customFormat="1" ht="19.5" customHeight="1">
      <c r="A66" s="111">
        <f>A33</f>
        <v>43470.17708333329</v>
      </c>
      <c r="B66" s="118">
        <v>53</v>
      </c>
      <c r="C66" s="119" t="s">
        <v>160</v>
      </c>
      <c r="D66" s="120" t="s">
        <v>39</v>
      </c>
      <c r="E66" s="121">
        <f>G9</f>
        <v>0</v>
      </c>
      <c r="F66" s="122" t="s">
        <v>8</v>
      </c>
      <c r="G66" s="123" t="str">
        <f>G5</f>
        <v>B4</v>
      </c>
      <c r="H66" s="87">
        <f>IF(Spielplan!H168="","",Spielplan!H168)</f>
      </c>
      <c r="I66" s="93" t="s">
        <v>9</v>
      </c>
      <c r="J66" s="87">
        <f>IF(Spielplan!J168="","",Spielplan!J168)</f>
      </c>
    </row>
    <row r="67" spans="1:10" s="83" customFormat="1" ht="19.5" customHeight="1">
      <c r="A67" s="124">
        <f>A66</f>
        <v>43470.17708333329</v>
      </c>
      <c r="B67" s="125">
        <v>54</v>
      </c>
      <c r="C67" s="126" t="s">
        <v>160</v>
      </c>
      <c r="D67" s="127" t="s">
        <v>40</v>
      </c>
      <c r="E67" s="128">
        <f>G8</f>
        <v>0</v>
      </c>
      <c r="F67" s="129" t="s">
        <v>8</v>
      </c>
      <c r="G67" s="130" t="str">
        <f>G3</f>
        <v>B2</v>
      </c>
      <c r="H67" s="87">
        <f>IF(Spielplan!H171="","",Spielplan!H171)</f>
      </c>
      <c r="I67" s="93" t="s">
        <v>9</v>
      </c>
      <c r="J67" s="87">
        <f>IF(Spielplan!J171="","",Spielplan!J171)</f>
      </c>
    </row>
    <row r="69" ht="12.75">
      <c r="A69" s="162" t="s">
        <v>59</v>
      </c>
    </row>
  </sheetData>
  <sheetProtection/>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600" verticalDpi="600" orientation="portrait" paperSize="9" r:id="rId2"/>
  <headerFooter alignWithMargins="0">
    <oddHeader>&amp;C&amp;"Arial,Fett Kursiv"&amp;16&amp;E"Ministranten"-Fußballturnier 2010
Spielplan&amp;R05.12.2010
Stadionhalle Wiesloch</oddHeader>
  </headerFooter>
  <legacyDrawing r:id="rId1"/>
</worksheet>
</file>

<file path=xl/worksheets/sheet8.xml><?xml version="1.0" encoding="utf-8"?>
<worksheet xmlns="http://schemas.openxmlformats.org/spreadsheetml/2006/main" xmlns:r="http://schemas.openxmlformats.org/officeDocument/2006/relationships">
  <sheetPr codeName="Tabelle3"/>
  <dimension ref="A1:J269"/>
  <sheetViews>
    <sheetView tabSelected="1" zoomScale="85" zoomScaleNormal="85" zoomScalePageLayoutView="0" workbookViewId="0" topLeftCell="A1">
      <selection activeCell="I15" sqref="I15"/>
    </sheetView>
  </sheetViews>
  <sheetFormatPr defaultColWidth="11.421875" defaultRowHeight="12.75"/>
  <cols>
    <col min="1" max="1" width="13.28125" style="49" customWidth="1"/>
    <col min="2" max="2" width="5.00390625" style="48" customWidth="1"/>
    <col min="3" max="3" width="5.8515625" style="210" customWidth="1"/>
    <col min="4" max="4" width="6.421875" style="210" customWidth="1"/>
    <col min="5" max="5" width="28.8515625" style="47" customWidth="1"/>
    <col min="6" max="6" width="1.57421875" style="45" customWidth="1"/>
    <col min="7" max="7" width="30.00390625" style="47" customWidth="1"/>
    <col min="8" max="8" width="4.28125" style="45" customWidth="1"/>
    <col min="9" max="9" width="1.7109375" style="47" customWidth="1"/>
    <col min="10" max="10" width="4.140625" style="65" customWidth="1"/>
    <col min="11" max="16384" width="11.421875" style="45" customWidth="1"/>
  </cols>
  <sheetData>
    <row r="1" spans="1:10" s="46" customFormat="1" ht="24.75" customHeight="1">
      <c r="A1" s="275" t="s">
        <v>153</v>
      </c>
      <c r="B1" s="279"/>
      <c r="C1" s="279"/>
      <c r="D1" s="276"/>
      <c r="E1" s="45"/>
      <c r="G1" s="275" t="s">
        <v>154</v>
      </c>
      <c r="H1" s="276"/>
      <c r="I1" s="47"/>
      <c r="J1" s="65"/>
    </row>
    <row r="2" spans="1:8" ht="14.25">
      <c r="A2" s="258" t="str">
        <f>Vorgaben!A2</f>
        <v>A1</v>
      </c>
      <c r="B2" s="235"/>
      <c r="C2" s="235"/>
      <c r="D2" s="259"/>
      <c r="E2" s="45"/>
      <c r="G2" s="264" t="str">
        <f>Vorgaben!B2</f>
        <v>B1</v>
      </c>
      <c r="H2" s="265"/>
    </row>
    <row r="3" spans="1:8" ht="14.25">
      <c r="A3" s="258" t="str">
        <f>Vorgaben!A3</f>
        <v>A2</v>
      </c>
      <c r="B3" s="235"/>
      <c r="C3" s="235"/>
      <c r="D3" s="259"/>
      <c r="E3" s="45"/>
      <c r="G3" s="264" t="str">
        <f>Vorgaben!B3</f>
        <v>B2</v>
      </c>
      <c r="H3" s="265"/>
    </row>
    <row r="4" spans="1:8" ht="14.25">
      <c r="A4" s="258" t="str">
        <f>Vorgaben!A4</f>
        <v>A3</v>
      </c>
      <c r="B4" s="235"/>
      <c r="C4" s="235"/>
      <c r="D4" s="259"/>
      <c r="E4" s="45"/>
      <c r="G4" s="264" t="str">
        <f>Vorgaben!B4</f>
        <v>B3</v>
      </c>
      <c r="H4" s="265"/>
    </row>
    <row r="5" spans="1:8" ht="14.25">
      <c r="A5" s="258" t="str">
        <f>Vorgaben!A5</f>
        <v>A4</v>
      </c>
      <c r="B5" s="235"/>
      <c r="C5" s="235"/>
      <c r="D5" s="259"/>
      <c r="E5" s="45"/>
      <c r="G5" s="264" t="str">
        <f>Vorgaben!B5</f>
        <v>B4</v>
      </c>
      <c r="H5" s="265"/>
    </row>
    <row r="6" spans="1:8" ht="14.25">
      <c r="A6" s="258" t="str">
        <f>Vorgaben!A6</f>
        <v>A5</v>
      </c>
      <c r="B6" s="235"/>
      <c r="C6" s="235"/>
      <c r="D6" s="259"/>
      <c r="E6" s="45"/>
      <c r="G6" s="264" t="str">
        <f>Vorgaben!B6</f>
        <v>B5</v>
      </c>
      <c r="H6" s="265"/>
    </row>
    <row r="7" spans="1:8" ht="15" thickBot="1">
      <c r="A7" s="258" t="str">
        <f>Vorgaben!A7</f>
        <v>A6</v>
      </c>
      <c r="B7" s="235"/>
      <c r="C7" s="235"/>
      <c r="D7" s="259"/>
      <c r="E7" s="45"/>
      <c r="G7" s="264" t="str">
        <f>Vorgaben!B7</f>
        <v>B6</v>
      </c>
      <c r="H7" s="265"/>
    </row>
    <row r="8" spans="1:8" ht="15" hidden="1" thickBot="1">
      <c r="A8" s="258">
        <f>Vorgaben!A8</f>
        <v>0</v>
      </c>
      <c r="B8" s="235"/>
      <c r="C8" s="235"/>
      <c r="D8" s="259"/>
      <c r="E8" s="45"/>
      <c r="G8" s="264">
        <f>Vorgaben!B8</f>
        <v>0</v>
      </c>
      <c r="H8" s="265"/>
    </row>
    <row r="9" spans="1:8" ht="15" hidden="1" thickBot="1">
      <c r="A9" s="266">
        <f>Vorgaben!A9</f>
        <v>0</v>
      </c>
      <c r="B9" s="267"/>
      <c r="C9" s="267"/>
      <c r="D9" s="268"/>
      <c r="E9" s="45"/>
      <c r="G9" s="277">
        <f>Vorgaben!B9</f>
        <v>0</v>
      </c>
      <c r="H9" s="278"/>
    </row>
    <row r="10" spans="1:10" s="46" customFormat="1" ht="24.75" customHeight="1">
      <c r="A10" s="275" t="s">
        <v>155</v>
      </c>
      <c r="B10" s="279"/>
      <c r="C10" s="279"/>
      <c r="D10" s="276"/>
      <c r="E10" s="45"/>
      <c r="G10" s="275" t="s">
        <v>156</v>
      </c>
      <c r="H10" s="276"/>
      <c r="I10" s="47"/>
      <c r="J10" s="65"/>
    </row>
    <row r="11" spans="1:8" ht="14.25">
      <c r="A11" s="258" t="str">
        <f>Vorgaben!A11</f>
        <v>C1</v>
      </c>
      <c r="B11" s="235"/>
      <c r="C11" s="235"/>
      <c r="D11" s="259"/>
      <c r="E11" s="45"/>
      <c r="G11" s="264" t="str">
        <f>Vorgaben!B11</f>
        <v>D1</v>
      </c>
      <c r="H11" s="265"/>
    </row>
    <row r="12" spans="1:8" ht="14.25">
      <c r="A12" s="258" t="str">
        <f>Vorgaben!A12</f>
        <v>C2</v>
      </c>
      <c r="B12" s="235"/>
      <c r="C12" s="235"/>
      <c r="D12" s="259"/>
      <c r="E12" s="45"/>
      <c r="G12" s="264" t="str">
        <f>Vorgaben!B12</f>
        <v>D2</v>
      </c>
      <c r="H12" s="265"/>
    </row>
    <row r="13" spans="1:8" ht="14.25">
      <c r="A13" s="258" t="str">
        <f>Vorgaben!A13</f>
        <v>C3</v>
      </c>
      <c r="B13" s="235"/>
      <c r="C13" s="235"/>
      <c r="D13" s="259"/>
      <c r="E13" s="45"/>
      <c r="G13" s="264" t="str">
        <f>Vorgaben!B13</f>
        <v>D3</v>
      </c>
      <c r="H13" s="265"/>
    </row>
    <row r="14" spans="1:8" ht="14.25">
      <c r="A14" s="258" t="str">
        <f>Vorgaben!A14</f>
        <v>C4</v>
      </c>
      <c r="B14" s="235"/>
      <c r="C14" s="235"/>
      <c r="D14" s="259"/>
      <c r="E14" s="45"/>
      <c r="G14" s="264" t="str">
        <f>Vorgaben!B14</f>
        <v>D4</v>
      </c>
      <c r="H14" s="265"/>
    </row>
    <row r="15" spans="1:8" ht="14.25">
      <c r="A15" s="258" t="str">
        <f>Vorgaben!A15</f>
        <v>C5</v>
      </c>
      <c r="B15" s="235"/>
      <c r="C15" s="235"/>
      <c r="D15" s="259"/>
      <c r="E15" s="45"/>
      <c r="G15" s="264" t="str">
        <f>Vorgaben!B15</f>
        <v>D5</v>
      </c>
      <c r="H15" s="265"/>
    </row>
    <row r="16" spans="1:8" ht="15" thickBot="1">
      <c r="A16" s="258" t="str">
        <f>Vorgaben!A16</f>
        <v>C6</v>
      </c>
      <c r="B16" s="235"/>
      <c r="C16" s="235"/>
      <c r="D16" s="259"/>
      <c r="E16" s="45"/>
      <c r="G16" s="264" t="str">
        <f>Vorgaben!B16</f>
        <v>D6</v>
      </c>
      <c r="H16" s="265"/>
    </row>
    <row r="17" spans="1:8" ht="15" hidden="1" thickBot="1">
      <c r="A17" s="258">
        <f>Vorgaben!A17</f>
        <v>0</v>
      </c>
      <c r="B17" s="235"/>
      <c r="C17" s="235"/>
      <c r="D17" s="259"/>
      <c r="E17" s="45"/>
      <c r="G17" s="269">
        <f>Vorgaben!B17</f>
        <v>0</v>
      </c>
      <c r="H17" s="269"/>
    </row>
    <row r="18" spans="1:8" ht="15" hidden="1" thickBot="1">
      <c r="A18" s="266">
        <f>Vorgaben!A18</f>
        <v>0</v>
      </c>
      <c r="B18" s="267"/>
      <c r="C18" s="267"/>
      <c r="D18" s="268"/>
      <c r="E18" s="45"/>
      <c r="G18" s="269">
        <f>Vorgaben!B18</f>
        <v>0</v>
      </c>
      <c r="H18" s="269"/>
    </row>
    <row r="19" spans="1:10" s="46" customFormat="1" ht="24.75" customHeight="1">
      <c r="A19" s="275" t="s">
        <v>157</v>
      </c>
      <c r="B19" s="279"/>
      <c r="C19" s="279"/>
      <c r="D19" s="276"/>
      <c r="E19" s="45"/>
      <c r="G19" s="275" t="s">
        <v>158</v>
      </c>
      <c r="H19" s="276"/>
      <c r="I19" s="47"/>
      <c r="J19" s="65"/>
    </row>
    <row r="20" spans="1:8" ht="14.25">
      <c r="A20" s="258" t="str">
        <f>Vorgaben!A20</f>
        <v>E1</v>
      </c>
      <c r="B20" s="235"/>
      <c r="C20" s="235"/>
      <c r="D20" s="259"/>
      <c r="E20" s="45"/>
      <c r="G20" s="258" t="str">
        <f>Vorgaben!B20</f>
        <v>F1</v>
      </c>
      <c r="H20" s="259"/>
    </row>
    <row r="21" spans="1:8" ht="14.25">
      <c r="A21" s="258" t="str">
        <f>Vorgaben!A21</f>
        <v>E2</v>
      </c>
      <c r="B21" s="235"/>
      <c r="C21" s="235"/>
      <c r="D21" s="259"/>
      <c r="E21" s="45"/>
      <c r="G21" s="258" t="str">
        <f>Vorgaben!B21</f>
        <v>F2</v>
      </c>
      <c r="H21" s="259"/>
    </row>
    <row r="22" spans="1:8" ht="14.25">
      <c r="A22" s="258" t="str">
        <f>Vorgaben!A22</f>
        <v>E3</v>
      </c>
      <c r="B22" s="235"/>
      <c r="C22" s="235"/>
      <c r="D22" s="259"/>
      <c r="E22" s="45"/>
      <c r="G22" s="258" t="str">
        <f>Vorgaben!B22</f>
        <v>F3</v>
      </c>
      <c r="H22" s="259"/>
    </row>
    <row r="23" spans="1:8" ht="14.25">
      <c r="A23" s="258" t="str">
        <f>Vorgaben!A23</f>
        <v>E4</v>
      </c>
      <c r="B23" s="235"/>
      <c r="C23" s="235"/>
      <c r="D23" s="259"/>
      <c r="E23" s="45"/>
      <c r="G23" s="258" t="str">
        <f>Vorgaben!B23</f>
        <v>F4</v>
      </c>
      <c r="H23" s="259"/>
    </row>
    <row r="24" spans="1:8" ht="14.25">
      <c r="A24" s="258" t="str">
        <f>Vorgaben!A24</f>
        <v>E5</v>
      </c>
      <c r="B24" s="235"/>
      <c r="C24" s="235"/>
      <c r="D24" s="259"/>
      <c r="E24" s="45"/>
      <c r="G24" s="258" t="str">
        <f>Vorgaben!B24</f>
        <v>F5</v>
      </c>
      <c r="H24" s="259"/>
    </row>
    <row r="25" spans="1:8" ht="15" thickBot="1">
      <c r="A25" s="266" t="str">
        <f>Vorgaben!A25</f>
        <v>E6</v>
      </c>
      <c r="B25" s="267"/>
      <c r="C25" s="267"/>
      <c r="D25" s="268"/>
      <c r="E25" s="45"/>
      <c r="G25" s="266" t="str">
        <f>Vorgaben!B25</f>
        <v>F6</v>
      </c>
      <c r="H25" s="268"/>
    </row>
    <row r="26" spans="1:8" ht="30" customHeight="1">
      <c r="A26" s="260" t="s">
        <v>148</v>
      </c>
      <c r="B26" s="260"/>
      <c r="C26" s="261">
        <f>Vorgaben!$D$13</f>
        <v>43470</v>
      </c>
      <c r="D26" s="262"/>
      <c r="E26" s="262"/>
      <c r="F26" s="192"/>
      <c r="G26" s="192"/>
      <c r="H26" s="192"/>
    </row>
    <row r="27" spans="1:10" s="62" customFormat="1" ht="27.75" customHeight="1" thickBot="1">
      <c r="A27" s="76" t="s">
        <v>4</v>
      </c>
      <c r="B27" s="77" t="s">
        <v>5</v>
      </c>
      <c r="C27" s="248" t="s">
        <v>197</v>
      </c>
      <c r="D27" s="248"/>
      <c r="E27" s="78" t="s">
        <v>32</v>
      </c>
      <c r="F27" s="78"/>
      <c r="G27" s="78"/>
      <c r="H27" s="233" t="s">
        <v>7</v>
      </c>
      <c r="I27" s="233"/>
      <c r="J27" s="233"/>
    </row>
    <row r="28" spans="1:10" s="83" customFormat="1" ht="19.5" customHeight="1">
      <c r="A28" s="166">
        <f>Vorgaben!$F$13</f>
        <v>0.375</v>
      </c>
      <c r="B28" s="167">
        <v>1</v>
      </c>
      <c r="C28" s="212" t="str">
        <f>Spielplan1!C12</f>
        <v>Gr.A</v>
      </c>
      <c r="D28" s="212" t="s">
        <v>38</v>
      </c>
      <c r="E28" s="168" t="str">
        <f>Spielplan1!E12</f>
        <v>A1</v>
      </c>
      <c r="F28" s="169" t="s">
        <v>8</v>
      </c>
      <c r="G28" s="170" t="str">
        <f>Spielplan1!G12</f>
        <v>A2</v>
      </c>
      <c r="H28" s="171"/>
      <c r="I28" s="169" t="s">
        <v>9</v>
      </c>
      <c r="J28" s="172"/>
    </row>
    <row r="29" spans="1:10" s="83" customFormat="1" ht="19.5" customHeight="1">
      <c r="A29" s="173">
        <f>A28</f>
        <v>0.375</v>
      </c>
      <c r="B29" s="144">
        <f aca="true" t="shared" si="0" ref="B29:B92">B28+1</f>
        <v>2</v>
      </c>
      <c r="C29" s="206" t="str">
        <f>Spielplan1!C15</f>
        <v>Gr.B</v>
      </c>
      <c r="D29" s="206" t="s">
        <v>39</v>
      </c>
      <c r="E29" s="92" t="str">
        <f>Spielplan1!E15</f>
        <v>B1</v>
      </c>
      <c r="F29" s="93" t="s">
        <v>8</v>
      </c>
      <c r="G29" s="94" t="str">
        <f>Spielplan1!G15</f>
        <v>B2</v>
      </c>
      <c r="H29" s="86"/>
      <c r="I29" s="93" t="s">
        <v>9</v>
      </c>
      <c r="J29" s="174"/>
    </row>
    <row r="30" spans="1:10" s="83" customFormat="1" ht="19.5" customHeight="1">
      <c r="A30" s="175">
        <f>A29+Vorgaben!$D$3+Vorgaben!$D$5</f>
        <v>0.3854166666666667</v>
      </c>
      <c r="B30" s="148">
        <f t="shared" si="0"/>
        <v>3</v>
      </c>
      <c r="C30" s="205" t="str">
        <f>Spielplan2!C12</f>
        <v>Gr.C</v>
      </c>
      <c r="D30" s="205" t="s">
        <v>38</v>
      </c>
      <c r="E30" s="149" t="str">
        <f>Spielplan2!E12</f>
        <v>C1</v>
      </c>
      <c r="F30" s="150" t="str">
        <f>Spielplan2!F12</f>
        <v>-</v>
      </c>
      <c r="G30" s="151" t="str">
        <f>Spielplan2!G12</f>
        <v>C2</v>
      </c>
      <c r="H30" s="152"/>
      <c r="I30" s="150" t="s">
        <v>9</v>
      </c>
      <c r="J30" s="176"/>
    </row>
    <row r="31" spans="1:10" s="83" customFormat="1" ht="19.5" customHeight="1">
      <c r="A31" s="175">
        <f aca="true" t="shared" si="1" ref="A31:A93">A30</f>
        <v>0.3854166666666667</v>
      </c>
      <c r="B31" s="148">
        <f t="shared" si="0"/>
        <v>4</v>
      </c>
      <c r="C31" s="205" t="str">
        <f>Spielplan2!C15</f>
        <v>Gr.D</v>
      </c>
      <c r="D31" s="205" t="s">
        <v>39</v>
      </c>
      <c r="E31" s="149" t="str">
        <f>Spielplan2!E15</f>
        <v>D1</v>
      </c>
      <c r="F31" s="150" t="str">
        <f>Spielplan2!F15</f>
        <v>-</v>
      </c>
      <c r="G31" s="151" t="str">
        <f>Spielplan2!G15</f>
        <v>D2</v>
      </c>
      <c r="H31" s="152"/>
      <c r="I31" s="150" t="s">
        <v>9</v>
      </c>
      <c r="J31" s="176"/>
    </row>
    <row r="32" spans="1:10" s="83" customFormat="1" ht="19.5" customHeight="1">
      <c r="A32" s="173">
        <f>A31+Vorgaben!$D$3+Vorgaben!$D$5</f>
        <v>0.39583333333333337</v>
      </c>
      <c r="B32" s="144">
        <f t="shared" si="0"/>
        <v>5</v>
      </c>
      <c r="C32" s="206" t="str">
        <f>Spielplan3!C12</f>
        <v>Gr.E</v>
      </c>
      <c r="D32" s="206" t="s">
        <v>38</v>
      </c>
      <c r="E32" s="92" t="str">
        <f>Spielplan3!E12</f>
        <v>E1</v>
      </c>
      <c r="F32" s="93" t="s">
        <v>8</v>
      </c>
      <c r="G32" s="94" t="str">
        <f>Spielplan3!G12</f>
        <v>E2</v>
      </c>
      <c r="H32" s="86"/>
      <c r="I32" s="93" t="s">
        <v>9</v>
      </c>
      <c r="J32" s="174"/>
    </row>
    <row r="33" spans="1:10" s="83" customFormat="1" ht="19.5" customHeight="1">
      <c r="A33" s="173">
        <f t="shared" si="1"/>
        <v>0.39583333333333337</v>
      </c>
      <c r="B33" s="144">
        <f t="shared" si="0"/>
        <v>6</v>
      </c>
      <c r="C33" s="206" t="str">
        <f>Spielplan3!C15</f>
        <v>Gr.F</v>
      </c>
      <c r="D33" s="206" t="s">
        <v>39</v>
      </c>
      <c r="E33" s="92" t="str">
        <f>Spielplan3!E15</f>
        <v>F1</v>
      </c>
      <c r="F33" s="93" t="s">
        <v>8</v>
      </c>
      <c r="G33" s="94" t="str">
        <f>Spielplan3!G15</f>
        <v>F2</v>
      </c>
      <c r="H33" s="86"/>
      <c r="I33" s="93" t="s">
        <v>9</v>
      </c>
      <c r="J33" s="174"/>
    </row>
    <row r="34" spans="1:10" s="83" customFormat="1" ht="19.5" customHeight="1">
      <c r="A34" s="175">
        <f>A33+Vorgaben!$D$3+Vorgaben!$D$5</f>
        <v>0.40625000000000006</v>
      </c>
      <c r="B34" s="148">
        <f t="shared" si="0"/>
        <v>7</v>
      </c>
      <c r="C34" s="205" t="str">
        <f>Spielplan1!C13</f>
        <v>Gr.A</v>
      </c>
      <c r="D34" s="205" t="s">
        <v>38</v>
      </c>
      <c r="E34" s="149" t="str">
        <f>Spielplan1!E13</f>
        <v>A3</v>
      </c>
      <c r="F34" s="150" t="s">
        <v>8</v>
      </c>
      <c r="G34" s="151" t="str">
        <f>Spielplan1!G13</f>
        <v>A4</v>
      </c>
      <c r="H34" s="152"/>
      <c r="I34" s="150" t="s">
        <v>9</v>
      </c>
      <c r="J34" s="176"/>
    </row>
    <row r="35" spans="1:10" s="83" customFormat="1" ht="19.5" customHeight="1">
      <c r="A35" s="175">
        <f t="shared" si="1"/>
        <v>0.40625000000000006</v>
      </c>
      <c r="B35" s="148">
        <f t="shared" si="0"/>
        <v>8</v>
      </c>
      <c r="C35" s="205" t="str">
        <f>Spielplan1!C16</f>
        <v>Gr.B</v>
      </c>
      <c r="D35" s="205" t="s">
        <v>39</v>
      </c>
      <c r="E35" s="149" t="str">
        <f>Spielplan1!E16</f>
        <v>B3</v>
      </c>
      <c r="F35" s="150" t="s">
        <v>8</v>
      </c>
      <c r="G35" s="151" t="str">
        <f>Spielplan1!G16</f>
        <v>B4</v>
      </c>
      <c r="H35" s="152"/>
      <c r="I35" s="150" t="s">
        <v>9</v>
      </c>
      <c r="J35" s="176"/>
    </row>
    <row r="36" spans="1:10" s="83" customFormat="1" ht="19.5" customHeight="1">
      <c r="A36" s="173">
        <f>A35+Vorgaben!$D$3+Vorgaben!$D$5</f>
        <v>0.41666666666666674</v>
      </c>
      <c r="B36" s="144">
        <f t="shared" si="0"/>
        <v>9</v>
      </c>
      <c r="C36" s="206" t="str">
        <f>Spielplan2!C13</f>
        <v>Gr.C</v>
      </c>
      <c r="D36" s="206" t="s">
        <v>38</v>
      </c>
      <c r="E36" s="92" t="str">
        <f>Spielplan2!E13</f>
        <v>C3</v>
      </c>
      <c r="F36" s="93" t="str">
        <f>Spielplan2!F13</f>
        <v>-</v>
      </c>
      <c r="G36" s="94" t="str">
        <f>Spielplan2!G13</f>
        <v>C4</v>
      </c>
      <c r="H36" s="86"/>
      <c r="I36" s="93" t="s">
        <v>9</v>
      </c>
      <c r="J36" s="174"/>
    </row>
    <row r="37" spans="1:10" s="83" customFormat="1" ht="19.5" customHeight="1">
      <c r="A37" s="173">
        <f t="shared" si="1"/>
        <v>0.41666666666666674</v>
      </c>
      <c r="B37" s="144">
        <f t="shared" si="0"/>
        <v>10</v>
      </c>
      <c r="C37" s="206" t="str">
        <f>Spielplan2!C16</f>
        <v>Gr.D</v>
      </c>
      <c r="D37" s="206" t="s">
        <v>39</v>
      </c>
      <c r="E37" s="92" t="str">
        <f>Spielplan2!E16</f>
        <v>D3</v>
      </c>
      <c r="F37" s="93" t="str">
        <f>Spielplan2!F16</f>
        <v>-</v>
      </c>
      <c r="G37" s="94" t="str">
        <f>Spielplan2!G16</f>
        <v>D4</v>
      </c>
      <c r="H37" s="86"/>
      <c r="I37" s="93" t="s">
        <v>9</v>
      </c>
      <c r="J37" s="174"/>
    </row>
    <row r="38" spans="1:10" s="83" customFormat="1" ht="19.5" customHeight="1">
      <c r="A38" s="175">
        <f>A37+Vorgaben!$D$3+Vorgaben!$D$5</f>
        <v>0.4270833333333334</v>
      </c>
      <c r="B38" s="148">
        <f t="shared" si="0"/>
        <v>11</v>
      </c>
      <c r="C38" s="205" t="str">
        <f>Spielplan3!C13</f>
        <v>Gr.E</v>
      </c>
      <c r="D38" s="205" t="s">
        <v>38</v>
      </c>
      <c r="E38" s="149" t="str">
        <f>Spielplan3!E13</f>
        <v>E3</v>
      </c>
      <c r="F38" s="150" t="s">
        <v>8</v>
      </c>
      <c r="G38" s="151" t="str">
        <f>Spielplan3!G13</f>
        <v>E4</v>
      </c>
      <c r="H38" s="152"/>
      <c r="I38" s="150" t="s">
        <v>9</v>
      </c>
      <c r="J38" s="176"/>
    </row>
    <row r="39" spans="1:10" s="83" customFormat="1" ht="19.5" customHeight="1">
      <c r="A39" s="175">
        <f t="shared" si="1"/>
        <v>0.4270833333333334</v>
      </c>
      <c r="B39" s="148">
        <f t="shared" si="0"/>
        <v>12</v>
      </c>
      <c r="C39" s="205" t="str">
        <f>Spielplan3!C16</f>
        <v>Gr.F</v>
      </c>
      <c r="D39" s="205" t="s">
        <v>39</v>
      </c>
      <c r="E39" s="149" t="str">
        <f>Spielplan3!E16</f>
        <v>F3</v>
      </c>
      <c r="F39" s="150" t="s">
        <v>8</v>
      </c>
      <c r="G39" s="151" t="str">
        <f>Spielplan3!G16</f>
        <v>F4</v>
      </c>
      <c r="H39" s="152"/>
      <c r="I39" s="150" t="s">
        <v>9</v>
      </c>
      <c r="J39" s="176"/>
    </row>
    <row r="40" spans="1:10" s="83" customFormat="1" ht="19.5" customHeight="1">
      <c r="A40" s="173">
        <f>A39+Vorgaben!$D$3+Vorgaben!$D$5</f>
        <v>0.4375000000000001</v>
      </c>
      <c r="B40" s="144">
        <f t="shared" si="0"/>
        <v>13</v>
      </c>
      <c r="C40" s="206" t="str">
        <f>Spielplan1!C14</f>
        <v>Gr.A</v>
      </c>
      <c r="D40" s="206" t="s">
        <v>38</v>
      </c>
      <c r="E40" s="92" t="str">
        <f>Spielplan1!E14</f>
        <v>A5</v>
      </c>
      <c r="F40" s="93" t="s">
        <v>8</v>
      </c>
      <c r="G40" s="94" t="str">
        <f>Spielplan1!G14</f>
        <v>A6</v>
      </c>
      <c r="H40" s="86"/>
      <c r="I40" s="93" t="s">
        <v>9</v>
      </c>
      <c r="J40" s="174"/>
    </row>
    <row r="41" spans="1:10" s="83" customFormat="1" ht="19.5" customHeight="1">
      <c r="A41" s="173">
        <f t="shared" si="1"/>
        <v>0.4375000000000001</v>
      </c>
      <c r="B41" s="144">
        <f t="shared" si="0"/>
        <v>14</v>
      </c>
      <c r="C41" s="206" t="str">
        <f>Spielplan1!C17</f>
        <v>Gr.B</v>
      </c>
      <c r="D41" s="206" t="s">
        <v>39</v>
      </c>
      <c r="E41" s="92" t="str">
        <f>Spielplan1!E17</f>
        <v>B5</v>
      </c>
      <c r="F41" s="93" t="s">
        <v>8</v>
      </c>
      <c r="G41" s="94" t="str">
        <f>Spielplan1!G17</f>
        <v>B6</v>
      </c>
      <c r="H41" s="86"/>
      <c r="I41" s="93" t="s">
        <v>9</v>
      </c>
      <c r="J41" s="174"/>
    </row>
    <row r="42" spans="1:10" s="83" customFormat="1" ht="19.5" customHeight="1">
      <c r="A42" s="175">
        <f>A41+Vorgaben!$D$3+Vorgaben!$D$5</f>
        <v>0.4479166666666668</v>
      </c>
      <c r="B42" s="148">
        <f t="shared" si="0"/>
        <v>15</v>
      </c>
      <c r="C42" s="205" t="str">
        <f>Spielplan2!C14</f>
        <v>Gr.C</v>
      </c>
      <c r="D42" s="205" t="s">
        <v>38</v>
      </c>
      <c r="E42" s="149" t="str">
        <f>Spielplan2!E14</f>
        <v>C5</v>
      </c>
      <c r="F42" s="150" t="str">
        <f>Spielplan2!F14</f>
        <v>-</v>
      </c>
      <c r="G42" s="151" t="str">
        <f>Spielplan2!G14</f>
        <v>C6</v>
      </c>
      <c r="H42" s="152"/>
      <c r="I42" s="150" t="s">
        <v>9</v>
      </c>
      <c r="J42" s="176"/>
    </row>
    <row r="43" spans="1:10" s="83" customFormat="1" ht="19.5" customHeight="1">
      <c r="A43" s="175">
        <f t="shared" si="1"/>
        <v>0.4479166666666668</v>
      </c>
      <c r="B43" s="148">
        <f t="shared" si="0"/>
        <v>16</v>
      </c>
      <c r="C43" s="205" t="str">
        <f>Spielplan2!C17</f>
        <v>Gr.D</v>
      </c>
      <c r="D43" s="205" t="s">
        <v>39</v>
      </c>
      <c r="E43" s="149" t="str">
        <f>Spielplan2!E17</f>
        <v>D5</v>
      </c>
      <c r="F43" s="150" t="str">
        <f>Spielplan2!F17</f>
        <v>-</v>
      </c>
      <c r="G43" s="151" t="str">
        <f>Spielplan2!G17</f>
        <v>D6</v>
      </c>
      <c r="H43" s="152"/>
      <c r="I43" s="150" t="s">
        <v>9</v>
      </c>
      <c r="J43" s="176"/>
    </row>
    <row r="44" spans="1:10" s="83" customFormat="1" ht="19.5" customHeight="1">
      <c r="A44" s="173">
        <f>A43+Vorgaben!$D$3+Vorgaben!$D$5</f>
        <v>0.4583333333333335</v>
      </c>
      <c r="B44" s="144">
        <f t="shared" si="0"/>
        <v>17</v>
      </c>
      <c r="C44" s="206" t="str">
        <f>Spielplan3!C14</f>
        <v>Gr.E</v>
      </c>
      <c r="D44" s="206" t="s">
        <v>38</v>
      </c>
      <c r="E44" s="92" t="str">
        <f>Spielplan3!E14</f>
        <v>E5</v>
      </c>
      <c r="F44" s="93" t="s">
        <v>8</v>
      </c>
      <c r="G44" s="94" t="str">
        <f>Spielplan3!G14</f>
        <v>E6</v>
      </c>
      <c r="H44" s="86"/>
      <c r="I44" s="93" t="s">
        <v>9</v>
      </c>
      <c r="J44" s="174"/>
    </row>
    <row r="45" spans="1:10" s="83" customFormat="1" ht="19.5" customHeight="1">
      <c r="A45" s="173">
        <f t="shared" si="1"/>
        <v>0.4583333333333335</v>
      </c>
      <c r="B45" s="144">
        <f t="shared" si="0"/>
        <v>18</v>
      </c>
      <c r="C45" s="206" t="str">
        <f>Spielplan3!C17</f>
        <v>Gr.F</v>
      </c>
      <c r="D45" s="206" t="s">
        <v>39</v>
      </c>
      <c r="E45" s="92" t="str">
        <f>Spielplan3!E17</f>
        <v>F5</v>
      </c>
      <c r="F45" s="93" t="s">
        <v>8</v>
      </c>
      <c r="G45" s="94" t="str">
        <f>Spielplan3!G17</f>
        <v>F6</v>
      </c>
      <c r="H45" s="86"/>
      <c r="I45" s="93" t="s">
        <v>9</v>
      </c>
      <c r="J45" s="174"/>
    </row>
    <row r="46" spans="1:10" s="83" customFormat="1" ht="19.5" customHeight="1">
      <c r="A46" s="175">
        <f>A45+Vorgaben!$D$3+Vorgaben!$D$5</f>
        <v>0.46875000000000017</v>
      </c>
      <c r="B46" s="148">
        <f t="shared" si="0"/>
        <v>19</v>
      </c>
      <c r="C46" s="205" t="str">
        <f>Spielplan1!C32</f>
        <v>Gr.A</v>
      </c>
      <c r="D46" s="205" t="s">
        <v>38</v>
      </c>
      <c r="E46" s="149" t="str">
        <f>Spielplan1!E32</f>
        <v>A2</v>
      </c>
      <c r="F46" s="150" t="s">
        <v>8</v>
      </c>
      <c r="G46" s="151" t="str">
        <f>Spielplan1!G32</f>
        <v>A3</v>
      </c>
      <c r="H46" s="152"/>
      <c r="I46" s="150" t="s">
        <v>9</v>
      </c>
      <c r="J46" s="176"/>
    </row>
    <row r="47" spans="1:10" s="83" customFormat="1" ht="19.5" customHeight="1">
      <c r="A47" s="175">
        <f t="shared" si="1"/>
        <v>0.46875000000000017</v>
      </c>
      <c r="B47" s="148">
        <f t="shared" si="0"/>
        <v>20</v>
      </c>
      <c r="C47" s="205" t="str">
        <f>Spielplan1!C35</f>
        <v>Gr.B</v>
      </c>
      <c r="D47" s="205" t="s">
        <v>39</v>
      </c>
      <c r="E47" s="149" t="str">
        <f>Spielplan1!E35</f>
        <v>B2</v>
      </c>
      <c r="F47" s="150" t="s">
        <v>8</v>
      </c>
      <c r="G47" s="151" t="str">
        <f>Spielplan1!G35</f>
        <v>B3</v>
      </c>
      <c r="H47" s="152"/>
      <c r="I47" s="150" t="s">
        <v>9</v>
      </c>
      <c r="J47" s="176"/>
    </row>
    <row r="48" spans="1:10" s="83" customFormat="1" ht="19.5" customHeight="1">
      <c r="A48" s="173">
        <f>A47+Vorgaben!$D$3+Vorgaben!$D$5</f>
        <v>0.47916666666666685</v>
      </c>
      <c r="B48" s="144">
        <f t="shared" si="0"/>
        <v>21</v>
      </c>
      <c r="C48" s="206" t="str">
        <f>Spielplan2!C32</f>
        <v>Gr.C</v>
      </c>
      <c r="D48" s="206" t="s">
        <v>38</v>
      </c>
      <c r="E48" s="92" t="str">
        <f>Spielplan2!E32</f>
        <v>C2</v>
      </c>
      <c r="F48" s="93" t="str">
        <f>Spielplan2!F32</f>
        <v>-</v>
      </c>
      <c r="G48" s="94" t="str">
        <f>Spielplan2!G32</f>
        <v>C3</v>
      </c>
      <c r="H48" s="86"/>
      <c r="I48" s="93" t="s">
        <v>9</v>
      </c>
      <c r="J48" s="174"/>
    </row>
    <row r="49" spans="1:10" s="83" customFormat="1" ht="19.5" customHeight="1">
      <c r="A49" s="173">
        <f t="shared" si="1"/>
        <v>0.47916666666666685</v>
      </c>
      <c r="B49" s="144">
        <f t="shared" si="0"/>
        <v>22</v>
      </c>
      <c r="C49" s="206" t="str">
        <f>Spielplan2!C35</f>
        <v>Gr.D</v>
      </c>
      <c r="D49" s="206" t="s">
        <v>39</v>
      </c>
      <c r="E49" s="92" t="str">
        <f>Spielplan2!E35</f>
        <v>D2</v>
      </c>
      <c r="F49" s="93" t="str">
        <f>Spielplan2!F35</f>
        <v>-</v>
      </c>
      <c r="G49" s="94" t="str">
        <f>Spielplan2!G35</f>
        <v>D3</v>
      </c>
      <c r="H49" s="86"/>
      <c r="I49" s="93" t="s">
        <v>9</v>
      </c>
      <c r="J49" s="174"/>
    </row>
    <row r="50" spans="1:10" s="83" customFormat="1" ht="19.5" customHeight="1">
      <c r="A50" s="175">
        <f>A49+Vorgaben!$D$3+Vorgaben!$D$5</f>
        <v>0.48958333333333354</v>
      </c>
      <c r="B50" s="148">
        <f t="shared" si="0"/>
        <v>23</v>
      </c>
      <c r="C50" s="205" t="str">
        <f>Spielplan3!C32</f>
        <v>Gr.E</v>
      </c>
      <c r="D50" s="205" t="s">
        <v>38</v>
      </c>
      <c r="E50" s="149" t="str">
        <f>Spielplan3!E32</f>
        <v>E2</v>
      </c>
      <c r="F50" s="150" t="s">
        <v>8</v>
      </c>
      <c r="G50" s="151" t="str">
        <f>Spielplan3!G32</f>
        <v>E3</v>
      </c>
      <c r="H50" s="152"/>
      <c r="I50" s="150" t="s">
        <v>9</v>
      </c>
      <c r="J50" s="176"/>
    </row>
    <row r="51" spans="1:10" s="83" customFormat="1" ht="19.5" customHeight="1">
      <c r="A51" s="175">
        <f t="shared" si="1"/>
        <v>0.48958333333333354</v>
      </c>
      <c r="B51" s="148">
        <f t="shared" si="0"/>
        <v>24</v>
      </c>
      <c r="C51" s="205" t="str">
        <f>Spielplan3!C35</f>
        <v>Gr.F</v>
      </c>
      <c r="D51" s="205" t="s">
        <v>39</v>
      </c>
      <c r="E51" s="149" t="str">
        <f>Spielplan3!E35</f>
        <v>F2</v>
      </c>
      <c r="F51" s="150" t="s">
        <v>8</v>
      </c>
      <c r="G51" s="151" t="str">
        <f>Spielplan3!G35</f>
        <v>F3</v>
      </c>
      <c r="H51" s="152"/>
      <c r="I51" s="150" t="s">
        <v>9</v>
      </c>
      <c r="J51" s="176"/>
    </row>
    <row r="52" spans="1:10" s="83" customFormat="1" ht="19.5" customHeight="1">
      <c r="A52" s="173">
        <f>A51+Vorgaben!$D$3+Vorgaben!$D$5</f>
        <v>0.5000000000000002</v>
      </c>
      <c r="B52" s="144">
        <f t="shared" si="0"/>
        <v>25</v>
      </c>
      <c r="C52" s="206" t="str">
        <f>Spielplan1!C20</f>
        <v>Gr.A</v>
      </c>
      <c r="D52" s="206" t="s">
        <v>38</v>
      </c>
      <c r="E52" s="92" t="str">
        <f>Spielplan1!E20</f>
        <v>A5</v>
      </c>
      <c r="F52" s="93" t="s">
        <v>8</v>
      </c>
      <c r="G52" s="94" t="str">
        <f>Spielplan1!G20</f>
        <v>A4</v>
      </c>
      <c r="H52" s="86"/>
      <c r="I52" s="93" t="s">
        <v>9</v>
      </c>
      <c r="J52" s="174"/>
    </row>
    <row r="53" spans="1:10" s="83" customFormat="1" ht="19.5" customHeight="1">
      <c r="A53" s="173">
        <f t="shared" si="1"/>
        <v>0.5000000000000002</v>
      </c>
      <c r="B53" s="144">
        <f t="shared" si="0"/>
        <v>26</v>
      </c>
      <c r="C53" s="206" t="str">
        <f>Spielplan1!C23</f>
        <v>Gr.B</v>
      </c>
      <c r="D53" s="206" t="s">
        <v>39</v>
      </c>
      <c r="E53" s="92" t="str">
        <f>Spielplan1!E23</f>
        <v>B5</v>
      </c>
      <c r="F53" s="93" t="s">
        <v>8</v>
      </c>
      <c r="G53" s="94" t="str">
        <f>Spielplan1!G23</f>
        <v>B4</v>
      </c>
      <c r="H53" s="86"/>
      <c r="I53" s="93" t="s">
        <v>9</v>
      </c>
      <c r="J53" s="174"/>
    </row>
    <row r="54" spans="1:10" s="83" customFormat="1" ht="19.5" customHeight="1">
      <c r="A54" s="175">
        <f>A53+Vorgaben!$D$3+Vorgaben!$D$5</f>
        <v>0.5104166666666669</v>
      </c>
      <c r="B54" s="148">
        <f t="shared" si="0"/>
        <v>27</v>
      </c>
      <c r="C54" s="205" t="str">
        <f>Spielplan2!C20</f>
        <v>Gr.C</v>
      </c>
      <c r="D54" s="205" t="s">
        <v>38</v>
      </c>
      <c r="E54" s="149" t="str">
        <f>Spielplan2!E20</f>
        <v>C5</v>
      </c>
      <c r="F54" s="150" t="str">
        <f>Spielplan2!F20</f>
        <v>-</v>
      </c>
      <c r="G54" s="151" t="str">
        <f>Spielplan2!G20</f>
        <v>C4</v>
      </c>
      <c r="H54" s="152"/>
      <c r="I54" s="150" t="s">
        <v>9</v>
      </c>
      <c r="J54" s="176"/>
    </row>
    <row r="55" spans="1:10" s="83" customFormat="1" ht="19.5" customHeight="1">
      <c r="A55" s="175">
        <f t="shared" si="1"/>
        <v>0.5104166666666669</v>
      </c>
      <c r="B55" s="148">
        <f t="shared" si="0"/>
        <v>28</v>
      </c>
      <c r="C55" s="205" t="str">
        <f>Spielplan2!C23</f>
        <v>Gr.D</v>
      </c>
      <c r="D55" s="205" t="s">
        <v>39</v>
      </c>
      <c r="E55" s="149" t="str">
        <f>Spielplan2!E23</f>
        <v>D5</v>
      </c>
      <c r="F55" s="150" t="str">
        <f>Spielplan2!F23</f>
        <v>-</v>
      </c>
      <c r="G55" s="151" t="str">
        <f>Spielplan2!G23</f>
        <v>D4</v>
      </c>
      <c r="H55" s="152"/>
      <c r="I55" s="150" t="s">
        <v>9</v>
      </c>
      <c r="J55" s="176"/>
    </row>
    <row r="56" spans="1:10" s="83" customFormat="1" ht="19.5" customHeight="1">
      <c r="A56" s="173">
        <f>A55+Vorgaben!$D$3+Vorgaben!$D$5</f>
        <v>0.5208333333333335</v>
      </c>
      <c r="B56" s="144">
        <f t="shared" si="0"/>
        <v>29</v>
      </c>
      <c r="C56" s="206" t="str">
        <f>Spielplan3!C20</f>
        <v>Gr.E</v>
      </c>
      <c r="D56" s="206" t="s">
        <v>38</v>
      </c>
      <c r="E56" s="92" t="str">
        <f>Spielplan3!E20</f>
        <v>E5</v>
      </c>
      <c r="F56" s="93" t="s">
        <v>8</v>
      </c>
      <c r="G56" s="94" t="str">
        <f>Spielplan3!G20</f>
        <v>E4</v>
      </c>
      <c r="H56" s="86"/>
      <c r="I56" s="93" t="s">
        <v>9</v>
      </c>
      <c r="J56" s="174"/>
    </row>
    <row r="57" spans="1:10" s="83" customFormat="1" ht="19.5" customHeight="1">
      <c r="A57" s="173">
        <f t="shared" si="1"/>
        <v>0.5208333333333335</v>
      </c>
      <c r="B57" s="144">
        <f t="shared" si="0"/>
        <v>30</v>
      </c>
      <c r="C57" s="206" t="str">
        <f>Spielplan3!C23</f>
        <v>Gr.F</v>
      </c>
      <c r="D57" s="206" t="s">
        <v>39</v>
      </c>
      <c r="E57" s="92" t="str">
        <f>Spielplan3!E23</f>
        <v>F5</v>
      </c>
      <c r="F57" s="93" t="s">
        <v>8</v>
      </c>
      <c r="G57" s="94" t="str">
        <f>Spielplan3!G23</f>
        <v>F4</v>
      </c>
      <c r="H57" s="86"/>
      <c r="I57" s="93" t="s">
        <v>9</v>
      </c>
      <c r="J57" s="174"/>
    </row>
    <row r="58" spans="1:10" s="83" customFormat="1" ht="19.5" customHeight="1">
      <c r="A58" s="175">
        <f>A57+Vorgaben!$D$3+Vorgaben!$D$5</f>
        <v>0.5312500000000001</v>
      </c>
      <c r="B58" s="148">
        <f t="shared" si="0"/>
        <v>31</v>
      </c>
      <c r="C58" s="205" t="str">
        <f>Spielplan1!C26</f>
        <v>Gr.A</v>
      </c>
      <c r="D58" s="205" t="s">
        <v>38</v>
      </c>
      <c r="E58" s="149" t="str">
        <f>Spielplan1!E26</f>
        <v>A6</v>
      </c>
      <c r="F58" s="150" t="s">
        <v>8</v>
      </c>
      <c r="G58" s="151" t="str">
        <f>Spielplan1!G26</f>
        <v>A1</v>
      </c>
      <c r="H58" s="152"/>
      <c r="I58" s="150" t="s">
        <v>9</v>
      </c>
      <c r="J58" s="176"/>
    </row>
    <row r="59" spans="1:10" s="83" customFormat="1" ht="19.5" customHeight="1">
      <c r="A59" s="175">
        <f t="shared" si="1"/>
        <v>0.5312500000000001</v>
      </c>
      <c r="B59" s="148">
        <f t="shared" si="0"/>
        <v>32</v>
      </c>
      <c r="C59" s="205" t="str">
        <f>Spielplan1!C29</f>
        <v>Gr.B</v>
      </c>
      <c r="D59" s="205" t="s">
        <v>39</v>
      </c>
      <c r="E59" s="149" t="str">
        <f>Spielplan1!E29</f>
        <v>B6</v>
      </c>
      <c r="F59" s="150" t="s">
        <v>8</v>
      </c>
      <c r="G59" s="151" t="str">
        <f>Spielplan1!G29</f>
        <v>B1</v>
      </c>
      <c r="H59" s="152"/>
      <c r="I59" s="150" t="s">
        <v>9</v>
      </c>
      <c r="J59" s="176"/>
    </row>
    <row r="60" spans="1:10" s="83" customFormat="1" ht="19.5" customHeight="1">
      <c r="A60" s="173">
        <f>A59+Vorgaben!$D$3+Vorgaben!$D$5</f>
        <v>0.5416666666666667</v>
      </c>
      <c r="B60" s="144">
        <f t="shared" si="0"/>
        <v>33</v>
      </c>
      <c r="C60" s="206" t="str">
        <f>Spielplan2!C26</f>
        <v>Gr.C</v>
      </c>
      <c r="D60" s="206" t="s">
        <v>38</v>
      </c>
      <c r="E60" s="92" t="str">
        <f>Spielplan2!E26</f>
        <v>C6</v>
      </c>
      <c r="F60" s="93" t="str">
        <f>Spielplan2!F26</f>
        <v>-</v>
      </c>
      <c r="G60" s="94" t="str">
        <f>Spielplan2!G26</f>
        <v>C1</v>
      </c>
      <c r="H60" s="86"/>
      <c r="I60" s="93" t="s">
        <v>9</v>
      </c>
      <c r="J60" s="174"/>
    </row>
    <row r="61" spans="1:10" s="83" customFormat="1" ht="19.5" customHeight="1">
      <c r="A61" s="173">
        <f t="shared" si="1"/>
        <v>0.5416666666666667</v>
      </c>
      <c r="B61" s="144">
        <f t="shared" si="0"/>
        <v>34</v>
      </c>
      <c r="C61" s="206" t="str">
        <f>Spielplan2!C29</f>
        <v>Gr.D</v>
      </c>
      <c r="D61" s="206" t="s">
        <v>39</v>
      </c>
      <c r="E61" s="92" t="str">
        <f>Spielplan2!E29</f>
        <v>D6</v>
      </c>
      <c r="F61" s="93" t="str">
        <f>Spielplan2!F29</f>
        <v>-</v>
      </c>
      <c r="G61" s="94" t="str">
        <f>Spielplan2!G29</f>
        <v>D1</v>
      </c>
      <c r="H61" s="86"/>
      <c r="I61" s="93" t="s">
        <v>9</v>
      </c>
      <c r="J61" s="174"/>
    </row>
    <row r="62" spans="1:10" s="83" customFormat="1" ht="19.5" customHeight="1">
      <c r="A62" s="175">
        <f>A61+Vorgaben!$D$3+Vorgaben!$D$5</f>
        <v>0.5520833333333334</v>
      </c>
      <c r="B62" s="148">
        <f t="shared" si="0"/>
        <v>35</v>
      </c>
      <c r="C62" s="205" t="str">
        <f>Spielplan3!C26</f>
        <v>Gr.E</v>
      </c>
      <c r="D62" s="205" t="s">
        <v>38</v>
      </c>
      <c r="E62" s="149" t="str">
        <f>Spielplan3!E26</f>
        <v>E6</v>
      </c>
      <c r="F62" s="150" t="s">
        <v>8</v>
      </c>
      <c r="G62" s="151" t="str">
        <f>Spielplan3!G26</f>
        <v>E1</v>
      </c>
      <c r="H62" s="152"/>
      <c r="I62" s="150" t="s">
        <v>9</v>
      </c>
      <c r="J62" s="176"/>
    </row>
    <row r="63" spans="1:10" s="83" customFormat="1" ht="19.5" customHeight="1">
      <c r="A63" s="175">
        <f t="shared" si="1"/>
        <v>0.5520833333333334</v>
      </c>
      <c r="B63" s="148">
        <f t="shared" si="0"/>
        <v>36</v>
      </c>
      <c r="C63" s="205" t="str">
        <f>Spielplan3!C29</f>
        <v>Gr.F</v>
      </c>
      <c r="D63" s="205" t="s">
        <v>39</v>
      </c>
      <c r="E63" s="149" t="str">
        <f>Spielplan3!E29</f>
        <v>F6</v>
      </c>
      <c r="F63" s="150" t="s">
        <v>8</v>
      </c>
      <c r="G63" s="151" t="str">
        <f>Spielplan3!G29</f>
        <v>F1</v>
      </c>
      <c r="H63" s="152"/>
      <c r="I63" s="150" t="s">
        <v>9</v>
      </c>
      <c r="J63" s="176"/>
    </row>
    <row r="64" spans="1:10" s="83" customFormat="1" ht="19.5" customHeight="1">
      <c r="A64" s="173">
        <f>A63+Vorgaben!$D$3+Vorgaben!$D$5</f>
        <v>0.5625</v>
      </c>
      <c r="B64" s="144">
        <f t="shared" si="0"/>
        <v>37</v>
      </c>
      <c r="C64" s="206" t="str">
        <f>Spielplan1!C30</f>
        <v>Gr.A</v>
      </c>
      <c r="D64" s="206" t="s">
        <v>38</v>
      </c>
      <c r="E64" s="92" t="str">
        <f>Spielplan1!E30</f>
        <v>A1</v>
      </c>
      <c r="F64" s="93" t="s">
        <v>8</v>
      </c>
      <c r="G64" s="94" t="str">
        <f>Spielplan1!G30</f>
        <v>A5</v>
      </c>
      <c r="H64" s="86"/>
      <c r="I64" s="93" t="s">
        <v>9</v>
      </c>
      <c r="J64" s="174"/>
    </row>
    <row r="65" spans="1:10" s="83" customFormat="1" ht="19.5" customHeight="1">
      <c r="A65" s="173">
        <f t="shared" si="1"/>
        <v>0.5625</v>
      </c>
      <c r="B65" s="144">
        <f t="shared" si="0"/>
        <v>38</v>
      </c>
      <c r="C65" s="206" t="str">
        <f>Spielplan1!C33</f>
        <v>Gr.B</v>
      </c>
      <c r="D65" s="206" t="s">
        <v>39</v>
      </c>
      <c r="E65" s="92" t="str">
        <f>Spielplan1!E33</f>
        <v>B1</v>
      </c>
      <c r="F65" s="93" t="s">
        <v>8</v>
      </c>
      <c r="G65" s="94" t="str">
        <f>Spielplan1!G33</f>
        <v>B5</v>
      </c>
      <c r="H65" s="86"/>
      <c r="I65" s="93" t="s">
        <v>9</v>
      </c>
      <c r="J65" s="174"/>
    </row>
    <row r="66" spans="1:10" s="83" customFormat="1" ht="19.5" customHeight="1">
      <c r="A66" s="175">
        <f>A65+Vorgaben!$D$3+Vorgaben!$D$5</f>
        <v>0.5729166666666666</v>
      </c>
      <c r="B66" s="148">
        <f t="shared" si="0"/>
        <v>39</v>
      </c>
      <c r="C66" s="205" t="str">
        <f>Spielplan2!C30</f>
        <v>Gr.C</v>
      </c>
      <c r="D66" s="205" t="s">
        <v>38</v>
      </c>
      <c r="E66" s="149" t="str">
        <f>Spielplan2!E30</f>
        <v>C1</v>
      </c>
      <c r="F66" s="150" t="str">
        <f>Spielplan2!F30</f>
        <v>-</v>
      </c>
      <c r="G66" s="151" t="str">
        <f>Spielplan2!G30</f>
        <v>C5</v>
      </c>
      <c r="H66" s="152"/>
      <c r="I66" s="150" t="s">
        <v>9</v>
      </c>
      <c r="J66" s="176"/>
    </row>
    <row r="67" spans="1:10" s="83" customFormat="1" ht="19.5" customHeight="1">
      <c r="A67" s="175">
        <f t="shared" si="1"/>
        <v>0.5729166666666666</v>
      </c>
      <c r="B67" s="148">
        <f t="shared" si="0"/>
        <v>40</v>
      </c>
      <c r="C67" s="205" t="str">
        <f>Spielplan2!C33</f>
        <v>Gr.D</v>
      </c>
      <c r="D67" s="205" t="s">
        <v>39</v>
      </c>
      <c r="E67" s="149" t="str">
        <f>Spielplan2!E33</f>
        <v>D1</v>
      </c>
      <c r="F67" s="150" t="str">
        <f>Spielplan2!F33</f>
        <v>-</v>
      </c>
      <c r="G67" s="151" t="str">
        <f>Spielplan2!G33</f>
        <v>D5</v>
      </c>
      <c r="H67" s="152"/>
      <c r="I67" s="150" t="s">
        <v>9</v>
      </c>
      <c r="J67" s="176"/>
    </row>
    <row r="68" spans="1:10" s="83" customFormat="1" ht="19.5" customHeight="1">
      <c r="A68" s="173">
        <f>A67+Vorgaben!$D$3+Vorgaben!$D$5</f>
        <v>0.5833333333333333</v>
      </c>
      <c r="B68" s="144">
        <f t="shared" si="0"/>
        <v>41</v>
      </c>
      <c r="C68" s="206" t="str">
        <f>Spielplan3!C30</f>
        <v>Gr.E</v>
      </c>
      <c r="D68" s="206" t="s">
        <v>38</v>
      </c>
      <c r="E68" s="92" t="str">
        <f>Spielplan3!E30</f>
        <v>E1</v>
      </c>
      <c r="F68" s="93" t="s">
        <v>8</v>
      </c>
      <c r="G68" s="94" t="str">
        <f>Spielplan3!G30</f>
        <v>E5</v>
      </c>
      <c r="H68" s="86"/>
      <c r="I68" s="93" t="s">
        <v>9</v>
      </c>
      <c r="J68" s="174"/>
    </row>
    <row r="69" spans="1:10" s="83" customFormat="1" ht="19.5" customHeight="1">
      <c r="A69" s="173">
        <f t="shared" si="1"/>
        <v>0.5833333333333333</v>
      </c>
      <c r="B69" s="144">
        <f t="shared" si="0"/>
        <v>42</v>
      </c>
      <c r="C69" s="206" t="str">
        <f>Spielplan3!C33</f>
        <v>Gr.F</v>
      </c>
      <c r="D69" s="206" t="s">
        <v>39</v>
      </c>
      <c r="E69" s="92" t="str">
        <f>Spielplan3!E33</f>
        <v>F1</v>
      </c>
      <c r="F69" s="93" t="s">
        <v>8</v>
      </c>
      <c r="G69" s="94" t="str">
        <f>Spielplan3!G33</f>
        <v>F5</v>
      </c>
      <c r="H69" s="86"/>
      <c r="I69" s="93" t="s">
        <v>9</v>
      </c>
      <c r="J69" s="174"/>
    </row>
    <row r="70" spans="1:10" s="83" customFormat="1" ht="19.5" customHeight="1">
      <c r="A70" s="175">
        <f>A69+Vorgaben!$D$3+Vorgaben!$D$5</f>
        <v>0.5937499999999999</v>
      </c>
      <c r="B70" s="148">
        <f t="shared" si="0"/>
        <v>43</v>
      </c>
      <c r="C70" s="205" t="str">
        <f>Spielplan1!C38</f>
        <v>Gr.A</v>
      </c>
      <c r="D70" s="205" t="s">
        <v>38</v>
      </c>
      <c r="E70" s="149" t="str">
        <f>Spielplan1!E38</f>
        <v>A3</v>
      </c>
      <c r="F70" s="150" t="s">
        <v>8</v>
      </c>
      <c r="G70" s="151" t="str">
        <f>Spielplan1!G38</f>
        <v>A6</v>
      </c>
      <c r="H70" s="152"/>
      <c r="I70" s="150" t="s">
        <v>9</v>
      </c>
      <c r="J70" s="176"/>
    </row>
    <row r="71" spans="1:10" s="83" customFormat="1" ht="19.5" customHeight="1">
      <c r="A71" s="175">
        <f t="shared" si="1"/>
        <v>0.5937499999999999</v>
      </c>
      <c r="B71" s="148">
        <f t="shared" si="0"/>
        <v>44</v>
      </c>
      <c r="C71" s="205" t="str">
        <f>Spielplan1!C41</f>
        <v>Gr.B</v>
      </c>
      <c r="D71" s="205" t="s">
        <v>39</v>
      </c>
      <c r="E71" s="149" t="str">
        <f>Spielplan1!E41</f>
        <v>B3</v>
      </c>
      <c r="F71" s="150" t="s">
        <v>8</v>
      </c>
      <c r="G71" s="151" t="str">
        <f>Spielplan1!G41</f>
        <v>B6</v>
      </c>
      <c r="H71" s="152"/>
      <c r="I71" s="150" t="s">
        <v>9</v>
      </c>
      <c r="J71" s="176"/>
    </row>
    <row r="72" spans="1:10" s="83" customFormat="1" ht="19.5" customHeight="1">
      <c r="A72" s="173">
        <f>A71+Vorgaben!$D$3+Vorgaben!$D$5</f>
        <v>0.6041666666666665</v>
      </c>
      <c r="B72" s="144">
        <f t="shared" si="0"/>
        <v>45</v>
      </c>
      <c r="C72" s="206" t="str">
        <f>Spielplan2!C38</f>
        <v>Gr.C</v>
      </c>
      <c r="D72" s="206" t="s">
        <v>38</v>
      </c>
      <c r="E72" s="92" t="str">
        <f>Spielplan2!E38</f>
        <v>C3</v>
      </c>
      <c r="F72" s="93" t="str">
        <f>Spielplan2!F38</f>
        <v>-</v>
      </c>
      <c r="G72" s="94" t="str">
        <f>Spielplan2!G38</f>
        <v>C6</v>
      </c>
      <c r="H72" s="86"/>
      <c r="I72" s="93" t="s">
        <v>9</v>
      </c>
      <c r="J72" s="174"/>
    </row>
    <row r="73" spans="1:10" s="83" customFormat="1" ht="19.5" customHeight="1">
      <c r="A73" s="173">
        <f t="shared" si="1"/>
        <v>0.6041666666666665</v>
      </c>
      <c r="B73" s="144">
        <f t="shared" si="0"/>
        <v>46</v>
      </c>
      <c r="C73" s="206" t="str">
        <f>Spielplan2!C41</f>
        <v>Gr.D</v>
      </c>
      <c r="D73" s="206" t="s">
        <v>39</v>
      </c>
      <c r="E73" s="92" t="str">
        <f>Spielplan2!E41</f>
        <v>D3</v>
      </c>
      <c r="F73" s="93" t="str">
        <f>Spielplan2!F41</f>
        <v>-</v>
      </c>
      <c r="G73" s="94" t="str">
        <f>Spielplan2!G41</f>
        <v>D6</v>
      </c>
      <c r="H73" s="86"/>
      <c r="I73" s="93" t="s">
        <v>9</v>
      </c>
      <c r="J73" s="174"/>
    </row>
    <row r="74" spans="1:10" s="83" customFormat="1" ht="19.5" customHeight="1">
      <c r="A74" s="175">
        <f>A73+Vorgaben!$D$3+Vorgaben!$D$5</f>
        <v>0.6145833333333331</v>
      </c>
      <c r="B74" s="148">
        <f t="shared" si="0"/>
        <v>47</v>
      </c>
      <c r="C74" s="205" t="str">
        <f>Spielplan3!C38</f>
        <v>Gr.E</v>
      </c>
      <c r="D74" s="205" t="s">
        <v>38</v>
      </c>
      <c r="E74" s="149" t="str">
        <f>Spielplan3!E38</f>
        <v>E3</v>
      </c>
      <c r="F74" s="150" t="s">
        <v>8</v>
      </c>
      <c r="G74" s="151" t="str">
        <f>Spielplan3!G38</f>
        <v>E6</v>
      </c>
      <c r="H74" s="152"/>
      <c r="I74" s="150" t="s">
        <v>9</v>
      </c>
      <c r="J74" s="176"/>
    </row>
    <row r="75" spans="1:10" s="83" customFormat="1" ht="19.5" customHeight="1">
      <c r="A75" s="175">
        <f t="shared" si="1"/>
        <v>0.6145833333333331</v>
      </c>
      <c r="B75" s="148">
        <f t="shared" si="0"/>
        <v>48</v>
      </c>
      <c r="C75" s="205" t="str">
        <f>Spielplan3!C41</f>
        <v>Gr.F</v>
      </c>
      <c r="D75" s="205" t="s">
        <v>39</v>
      </c>
      <c r="E75" s="149" t="str">
        <f>Spielplan3!E41</f>
        <v>F3</v>
      </c>
      <c r="F75" s="150" t="s">
        <v>8</v>
      </c>
      <c r="G75" s="151" t="str">
        <f>Spielplan3!G41</f>
        <v>F6</v>
      </c>
      <c r="H75" s="152"/>
      <c r="I75" s="150" t="s">
        <v>9</v>
      </c>
      <c r="J75" s="176"/>
    </row>
    <row r="76" spans="1:10" s="83" customFormat="1" ht="19.5" customHeight="1">
      <c r="A76" s="173">
        <f>A75+Vorgaben!$D$3+Vorgaben!$D$5</f>
        <v>0.6249999999999998</v>
      </c>
      <c r="B76" s="144">
        <f t="shared" si="0"/>
        <v>49</v>
      </c>
      <c r="C76" s="206" t="str">
        <f>Spielplan1!C24</f>
        <v>Gr.A</v>
      </c>
      <c r="D76" s="206" t="s">
        <v>38</v>
      </c>
      <c r="E76" s="92" t="str">
        <f>Spielplan1!E24</f>
        <v>A4</v>
      </c>
      <c r="F76" s="93" t="s">
        <v>8</v>
      </c>
      <c r="G76" s="94" t="str">
        <f>Spielplan1!G24</f>
        <v>A2</v>
      </c>
      <c r="H76" s="86"/>
      <c r="I76" s="93" t="s">
        <v>9</v>
      </c>
      <c r="J76" s="174"/>
    </row>
    <row r="77" spans="1:10" s="83" customFormat="1" ht="19.5" customHeight="1">
      <c r="A77" s="173">
        <f t="shared" si="1"/>
        <v>0.6249999999999998</v>
      </c>
      <c r="B77" s="144">
        <f t="shared" si="0"/>
        <v>50</v>
      </c>
      <c r="C77" s="206" t="str">
        <f>Spielplan1!C27</f>
        <v>Gr.B</v>
      </c>
      <c r="D77" s="206" t="s">
        <v>39</v>
      </c>
      <c r="E77" s="92" t="str">
        <f>Spielplan1!E27</f>
        <v>B4</v>
      </c>
      <c r="F77" s="93" t="s">
        <v>8</v>
      </c>
      <c r="G77" s="94" t="str">
        <f>Spielplan1!G27</f>
        <v>B2</v>
      </c>
      <c r="H77" s="86"/>
      <c r="I77" s="93" t="s">
        <v>9</v>
      </c>
      <c r="J77" s="174"/>
    </row>
    <row r="78" spans="1:10" s="83" customFormat="1" ht="19.5" customHeight="1">
      <c r="A78" s="175">
        <f>A77+Vorgaben!$D$3+Vorgaben!$D$5</f>
        <v>0.6354166666666664</v>
      </c>
      <c r="B78" s="148">
        <f t="shared" si="0"/>
        <v>51</v>
      </c>
      <c r="C78" s="205" t="str">
        <f>Spielplan2!C24</f>
        <v>Gr.C</v>
      </c>
      <c r="D78" s="205" t="s">
        <v>38</v>
      </c>
      <c r="E78" s="149" t="str">
        <f>Spielplan2!E24</f>
        <v>C4</v>
      </c>
      <c r="F78" s="150" t="str">
        <f>Spielplan2!F24</f>
        <v>-</v>
      </c>
      <c r="G78" s="151" t="str">
        <f>Spielplan2!G24</f>
        <v>C2</v>
      </c>
      <c r="H78" s="152"/>
      <c r="I78" s="150" t="s">
        <v>9</v>
      </c>
      <c r="J78" s="176"/>
    </row>
    <row r="79" spans="1:10" s="83" customFormat="1" ht="19.5" customHeight="1">
      <c r="A79" s="175">
        <f t="shared" si="1"/>
        <v>0.6354166666666664</v>
      </c>
      <c r="B79" s="148">
        <f t="shared" si="0"/>
        <v>52</v>
      </c>
      <c r="C79" s="205" t="str">
        <f>Spielplan2!C27</f>
        <v>Gr.D</v>
      </c>
      <c r="D79" s="205" t="s">
        <v>39</v>
      </c>
      <c r="E79" s="149" t="str">
        <f>Spielplan2!E27</f>
        <v>D4</v>
      </c>
      <c r="F79" s="150" t="str">
        <f>Spielplan2!F27</f>
        <v>-</v>
      </c>
      <c r="G79" s="151" t="str">
        <f>Spielplan2!G27</f>
        <v>D2</v>
      </c>
      <c r="H79" s="152"/>
      <c r="I79" s="150" t="s">
        <v>9</v>
      </c>
      <c r="J79" s="176"/>
    </row>
    <row r="80" spans="1:10" s="83" customFormat="1" ht="19.5" customHeight="1">
      <c r="A80" s="173">
        <f>A79+Vorgaben!$D$3+Vorgaben!$D$5</f>
        <v>0.645833333333333</v>
      </c>
      <c r="B80" s="144">
        <f t="shared" si="0"/>
        <v>53</v>
      </c>
      <c r="C80" s="206" t="str">
        <f>Spielplan3!C24</f>
        <v>Gr.E</v>
      </c>
      <c r="D80" s="206" t="s">
        <v>38</v>
      </c>
      <c r="E80" s="92" t="str">
        <f>Spielplan3!E24</f>
        <v>E4</v>
      </c>
      <c r="F80" s="93" t="s">
        <v>8</v>
      </c>
      <c r="G80" s="94" t="str">
        <f>Spielplan3!G24</f>
        <v>E2</v>
      </c>
      <c r="H80" s="86"/>
      <c r="I80" s="93" t="s">
        <v>9</v>
      </c>
      <c r="J80" s="174"/>
    </row>
    <row r="81" spans="1:10" s="83" customFormat="1" ht="19.5" customHeight="1">
      <c r="A81" s="173">
        <f t="shared" si="1"/>
        <v>0.645833333333333</v>
      </c>
      <c r="B81" s="144">
        <f t="shared" si="0"/>
        <v>54</v>
      </c>
      <c r="C81" s="206" t="str">
        <f>Spielplan3!C27</f>
        <v>Gr.F</v>
      </c>
      <c r="D81" s="206" t="s">
        <v>39</v>
      </c>
      <c r="E81" s="92" t="str">
        <f>Spielplan3!E27</f>
        <v>F4</v>
      </c>
      <c r="F81" s="93" t="s">
        <v>8</v>
      </c>
      <c r="G81" s="94" t="str">
        <f>Spielplan3!G27</f>
        <v>F2</v>
      </c>
      <c r="H81" s="86"/>
      <c r="I81" s="93" t="s">
        <v>9</v>
      </c>
      <c r="J81" s="174"/>
    </row>
    <row r="82" spans="1:10" s="83" customFormat="1" ht="19.5" customHeight="1">
      <c r="A82" s="175">
        <f>A81+Vorgaben!$D$3+Vorgaben!$D$5</f>
        <v>0.6562499999999997</v>
      </c>
      <c r="B82" s="148">
        <f t="shared" si="0"/>
        <v>55</v>
      </c>
      <c r="C82" s="205" t="str">
        <f>Spielplan1!C25</f>
        <v>Gr.A</v>
      </c>
      <c r="D82" s="205" t="s">
        <v>38</v>
      </c>
      <c r="E82" s="149" t="str">
        <f>Spielplan1!E25</f>
        <v>A5</v>
      </c>
      <c r="F82" s="150" t="s">
        <v>8</v>
      </c>
      <c r="G82" s="151" t="str">
        <f>Spielplan1!G25</f>
        <v>A3</v>
      </c>
      <c r="H82" s="152"/>
      <c r="I82" s="150" t="s">
        <v>9</v>
      </c>
      <c r="J82" s="176"/>
    </row>
    <row r="83" spans="1:10" s="83" customFormat="1" ht="19.5" customHeight="1">
      <c r="A83" s="175">
        <f t="shared" si="1"/>
        <v>0.6562499999999997</v>
      </c>
      <c r="B83" s="148">
        <f t="shared" si="0"/>
        <v>56</v>
      </c>
      <c r="C83" s="205" t="str">
        <f>Spielplan1!C28</f>
        <v>Gr.B</v>
      </c>
      <c r="D83" s="205" t="s">
        <v>39</v>
      </c>
      <c r="E83" s="149" t="str">
        <f>Spielplan1!E28</f>
        <v>B5</v>
      </c>
      <c r="F83" s="150" t="s">
        <v>8</v>
      </c>
      <c r="G83" s="151" t="str">
        <f>Spielplan1!G28</f>
        <v>B3</v>
      </c>
      <c r="H83" s="152"/>
      <c r="I83" s="150" t="s">
        <v>9</v>
      </c>
      <c r="J83" s="176"/>
    </row>
    <row r="84" spans="1:10" s="83" customFormat="1" ht="19.5" customHeight="1">
      <c r="A84" s="173">
        <f>A83+Vorgaben!$D$3+Vorgaben!$D$5</f>
        <v>0.6666666666666663</v>
      </c>
      <c r="B84" s="144">
        <f t="shared" si="0"/>
        <v>57</v>
      </c>
      <c r="C84" s="206" t="str">
        <f>Spielplan2!C25</f>
        <v>Gr.C</v>
      </c>
      <c r="D84" s="206" t="s">
        <v>38</v>
      </c>
      <c r="E84" s="92" t="str">
        <f>Spielplan2!E25</f>
        <v>C5</v>
      </c>
      <c r="F84" s="93" t="str">
        <f>Spielplan2!F25</f>
        <v>-</v>
      </c>
      <c r="G84" s="94" t="str">
        <f>Spielplan2!G25</f>
        <v>C3</v>
      </c>
      <c r="H84" s="86"/>
      <c r="I84" s="93" t="s">
        <v>9</v>
      </c>
      <c r="J84" s="174"/>
    </row>
    <row r="85" spans="1:10" s="83" customFormat="1" ht="19.5" customHeight="1">
      <c r="A85" s="173">
        <f t="shared" si="1"/>
        <v>0.6666666666666663</v>
      </c>
      <c r="B85" s="144">
        <f t="shared" si="0"/>
        <v>58</v>
      </c>
      <c r="C85" s="206" t="str">
        <f>Spielplan2!C28</f>
        <v>Gr.D</v>
      </c>
      <c r="D85" s="206" t="s">
        <v>39</v>
      </c>
      <c r="E85" s="92" t="str">
        <f>Spielplan2!E28</f>
        <v>D5</v>
      </c>
      <c r="F85" s="93" t="str">
        <f>Spielplan2!F28</f>
        <v>-</v>
      </c>
      <c r="G85" s="94" t="str">
        <f>Spielplan2!G28</f>
        <v>D3</v>
      </c>
      <c r="H85" s="86"/>
      <c r="I85" s="93" t="s">
        <v>9</v>
      </c>
      <c r="J85" s="174"/>
    </row>
    <row r="86" spans="1:10" s="83" customFormat="1" ht="19.5" customHeight="1">
      <c r="A86" s="175">
        <f>A85+Vorgaben!$D$3+Vorgaben!$D$5</f>
        <v>0.6770833333333329</v>
      </c>
      <c r="B86" s="148">
        <f t="shared" si="0"/>
        <v>59</v>
      </c>
      <c r="C86" s="205" t="str">
        <f>Spielplan3!C25</f>
        <v>Gr.E</v>
      </c>
      <c r="D86" s="205" t="s">
        <v>38</v>
      </c>
      <c r="E86" s="149" t="str">
        <f>Spielplan3!E25</f>
        <v>E5</v>
      </c>
      <c r="F86" s="150" t="s">
        <v>8</v>
      </c>
      <c r="G86" s="151" t="str">
        <f>Spielplan3!G25</f>
        <v>E3</v>
      </c>
      <c r="H86" s="152"/>
      <c r="I86" s="150" t="s">
        <v>9</v>
      </c>
      <c r="J86" s="176"/>
    </row>
    <row r="87" spans="1:10" s="83" customFormat="1" ht="19.5" customHeight="1">
      <c r="A87" s="175">
        <f t="shared" si="1"/>
        <v>0.6770833333333329</v>
      </c>
      <c r="B87" s="148">
        <f t="shared" si="0"/>
        <v>60</v>
      </c>
      <c r="C87" s="205" t="str">
        <f>Spielplan3!C28</f>
        <v>Gr.F</v>
      </c>
      <c r="D87" s="205" t="s">
        <v>39</v>
      </c>
      <c r="E87" s="149" t="str">
        <f>Spielplan3!E28</f>
        <v>F5</v>
      </c>
      <c r="F87" s="150" t="s">
        <v>8</v>
      </c>
      <c r="G87" s="151" t="str">
        <f>Spielplan3!G28</f>
        <v>F3</v>
      </c>
      <c r="H87" s="152"/>
      <c r="I87" s="150" t="s">
        <v>9</v>
      </c>
      <c r="J87" s="176"/>
    </row>
    <row r="88" spans="1:10" s="83" customFormat="1" ht="19.5" customHeight="1">
      <c r="A88" s="173">
        <f>A87+Vorgaben!$D$3+Vorgaben!$D$5</f>
        <v>0.6874999999999996</v>
      </c>
      <c r="B88" s="144">
        <f t="shared" si="0"/>
        <v>61</v>
      </c>
      <c r="C88" s="206" t="str">
        <f>Spielplan1!C19</f>
        <v>Gr.A</v>
      </c>
      <c r="D88" s="206" t="s">
        <v>38</v>
      </c>
      <c r="E88" s="92" t="str">
        <f>Spielplan1!E19</f>
        <v>A2</v>
      </c>
      <c r="F88" s="93" t="s">
        <v>8</v>
      </c>
      <c r="G88" s="94" t="str">
        <f>Spielplan1!G19</f>
        <v>A6</v>
      </c>
      <c r="H88" s="86"/>
      <c r="I88" s="93" t="s">
        <v>9</v>
      </c>
      <c r="J88" s="174"/>
    </row>
    <row r="89" spans="1:10" s="83" customFormat="1" ht="19.5" customHeight="1">
      <c r="A89" s="173">
        <f t="shared" si="1"/>
        <v>0.6874999999999996</v>
      </c>
      <c r="B89" s="144">
        <f t="shared" si="0"/>
        <v>62</v>
      </c>
      <c r="C89" s="206" t="str">
        <f>Spielplan1!C22</f>
        <v>Gr.B</v>
      </c>
      <c r="D89" s="206" t="s">
        <v>39</v>
      </c>
      <c r="E89" s="92" t="str">
        <f>Spielplan1!E22</f>
        <v>B2</v>
      </c>
      <c r="F89" s="93" t="s">
        <v>8</v>
      </c>
      <c r="G89" s="94" t="str">
        <f>Spielplan1!G22</f>
        <v>B6</v>
      </c>
      <c r="H89" s="86"/>
      <c r="I89" s="93" t="s">
        <v>9</v>
      </c>
      <c r="J89" s="174"/>
    </row>
    <row r="90" spans="1:10" s="83" customFormat="1" ht="19.5" customHeight="1">
      <c r="A90" s="175">
        <f>A89+Vorgaben!$D$3+Vorgaben!$D$5</f>
        <v>0.6979166666666662</v>
      </c>
      <c r="B90" s="148">
        <f t="shared" si="0"/>
        <v>63</v>
      </c>
      <c r="C90" s="205" t="str">
        <f>Spielplan2!C19</f>
        <v>Gr.C</v>
      </c>
      <c r="D90" s="205" t="s">
        <v>38</v>
      </c>
      <c r="E90" s="149" t="str">
        <f>Spielplan2!E19</f>
        <v>C2</v>
      </c>
      <c r="F90" s="150" t="str">
        <f>Spielplan2!F19</f>
        <v>-</v>
      </c>
      <c r="G90" s="151" t="str">
        <f>Spielplan2!G19</f>
        <v>C6</v>
      </c>
      <c r="H90" s="152"/>
      <c r="I90" s="150" t="s">
        <v>9</v>
      </c>
      <c r="J90" s="176"/>
    </row>
    <row r="91" spans="1:10" s="83" customFormat="1" ht="19.5" customHeight="1">
      <c r="A91" s="175">
        <f t="shared" si="1"/>
        <v>0.6979166666666662</v>
      </c>
      <c r="B91" s="148">
        <f t="shared" si="0"/>
        <v>64</v>
      </c>
      <c r="C91" s="205" t="str">
        <f>Spielplan2!C22</f>
        <v>Gr.D</v>
      </c>
      <c r="D91" s="205" t="s">
        <v>39</v>
      </c>
      <c r="E91" s="149" t="str">
        <f>Spielplan2!E22</f>
        <v>D2</v>
      </c>
      <c r="F91" s="150" t="str">
        <f>Spielplan2!F22</f>
        <v>-</v>
      </c>
      <c r="G91" s="151" t="str">
        <f>Spielplan2!G22</f>
        <v>D6</v>
      </c>
      <c r="H91" s="152"/>
      <c r="I91" s="150" t="s">
        <v>9</v>
      </c>
      <c r="J91" s="176"/>
    </row>
    <row r="92" spans="1:10" s="83" customFormat="1" ht="19.5" customHeight="1">
      <c r="A92" s="173">
        <f>A91+Vorgaben!$D$3+Vorgaben!$D$5</f>
        <v>0.7083333333333328</v>
      </c>
      <c r="B92" s="144">
        <f t="shared" si="0"/>
        <v>65</v>
      </c>
      <c r="C92" s="206" t="str">
        <f>Spielplan3!C19</f>
        <v>Gr.E</v>
      </c>
      <c r="D92" s="206" t="s">
        <v>38</v>
      </c>
      <c r="E92" s="92" t="str">
        <f>Spielplan3!E19</f>
        <v>E2</v>
      </c>
      <c r="F92" s="93" t="s">
        <v>8</v>
      </c>
      <c r="G92" s="94" t="str">
        <f>Spielplan3!G19</f>
        <v>E6</v>
      </c>
      <c r="H92" s="86"/>
      <c r="I92" s="93" t="s">
        <v>9</v>
      </c>
      <c r="J92" s="174"/>
    </row>
    <row r="93" spans="1:10" s="83" customFormat="1" ht="19.5" customHeight="1" thickBot="1">
      <c r="A93" s="173">
        <f t="shared" si="1"/>
        <v>0.7083333333333328</v>
      </c>
      <c r="B93" s="144">
        <f>B92+1</f>
        <v>66</v>
      </c>
      <c r="C93" s="206" t="str">
        <f>Spielplan3!C22</f>
        <v>Gr.F</v>
      </c>
      <c r="D93" s="206" t="s">
        <v>39</v>
      </c>
      <c r="E93" s="92" t="str">
        <f>Spielplan3!E22</f>
        <v>F2</v>
      </c>
      <c r="F93" s="93" t="s">
        <v>8</v>
      </c>
      <c r="G93" s="94" t="str">
        <f>Spielplan3!G22</f>
        <v>F6</v>
      </c>
      <c r="H93" s="86"/>
      <c r="I93" s="93" t="s">
        <v>9</v>
      </c>
      <c r="J93" s="174"/>
    </row>
    <row r="94" spans="1:10" ht="30" customHeight="1">
      <c r="A94" s="244" t="s">
        <v>148</v>
      </c>
      <c r="B94" s="245"/>
      <c r="C94" s="246">
        <f>Vorgaben!$D$16</f>
        <v>43471</v>
      </c>
      <c r="D94" s="247"/>
      <c r="E94" s="247"/>
      <c r="F94" s="201"/>
      <c r="G94" s="201"/>
      <c r="H94" s="201"/>
      <c r="I94" s="202"/>
      <c r="J94" s="203"/>
    </row>
    <row r="95" spans="1:10" s="62" customFormat="1" ht="27.75" customHeight="1" thickBot="1">
      <c r="A95" s="218" t="s">
        <v>4</v>
      </c>
      <c r="B95" s="77" t="s">
        <v>5</v>
      </c>
      <c r="C95" s="248" t="s">
        <v>197</v>
      </c>
      <c r="D95" s="248"/>
      <c r="E95" s="78" t="s">
        <v>32</v>
      </c>
      <c r="F95" s="78"/>
      <c r="G95" s="78"/>
      <c r="H95" s="233" t="s">
        <v>7</v>
      </c>
      <c r="I95" s="233"/>
      <c r="J95" s="249"/>
    </row>
    <row r="96" spans="1:10" s="83" customFormat="1" ht="19.5" customHeight="1">
      <c r="A96" s="219">
        <f>Vorgaben!$F16</f>
        <v>0.4166666666666667</v>
      </c>
      <c r="B96" s="148">
        <f>B93+1</f>
        <v>67</v>
      </c>
      <c r="C96" s="213" t="str">
        <f>Spielplan1!C36</f>
        <v>Gr.A</v>
      </c>
      <c r="D96" s="205" t="s">
        <v>38</v>
      </c>
      <c r="E96" s="149" t="str">
        <f>Spielplan1!E36</f>
        <v>A4</v>
      </c>
      <c r="F96" s="150" t="s">
        <v>8</v>
      </c>
      <c r="G96" s="151" t="str">
        <f>Spielplan1!G36</f>
        <v>A1</v>
      </c>
      <c r="H96" s="152"/>
      <c r="I96" s="150" t="s">
        <v>9</v>
      </c>
      <c r="J96" s="176"/>
    </row>
    <row r="97" spans="1:10" s="83" customFormat="1" ht="19.5" customHeight="1">
      <c r="A97" s="175">
        <f>A96</f>
        <v>0.4166666666666667</v>
      </c>
      <c r="B97" s="148">
        <f aca="true" t="shared" si="2" ref="B97:B119">B96+1</f>
        <v>68</v>
      </c>
      <c r="C97" s="205" t="str">
        <f>Spielplan1!C39</f>
        <v>Gr.B</v>
      </c>
      <c r="D97" s="205" t="s">
        <v>39</v>
      </c>
      <c r="E97" s="149" t="str">
        <f>Spielplan1!E39</f>
        <v>B4</v>
      </c>
      <c r="F97" s="150" t="s">
        <v>8</v>
      </c>
      <c r="G97" s="151" t="str">
        <f>Spielplan1!G39</f>
        <v>B1</v>
      </c>
      <c r="H97" s="152"/>
      <c r="I97" s="150" t="s">
        <v>9</v>
      </c>
      <c r="J97" s="176"/>
    </row>
    <row r="98" spans="1:10" s="83" customFormat="1" ht="19.5" customHeight="1">
      <c r="A98" s="173">
        <f>A97+Vorgaben!$D$3+Vorgaben!$D$5</f>
        <v>0.42708333333333337</v>
      </c>
      <c r="B98" s="144">
        <f t="shared" si="2"/>
        <v>69</v>
      </c>
      <c r="C98" s="206" t="str">
        <f>Spielplan2!C36</f>
        <v>Gr.C</v>
      </c>
      <c r="D98" s="206" t="s">
        <v>38</v>
      </c>
      <c r="E98" s="92" t="str">
        <f>Spielplan2!E36</f>
        <v>C4</v>
      </c>
      <c r="F98" s="93" t="str">
        <f>Spielplan2!F36</f>
        <v>-</v>
      </c>
      <c r="G98" s="94" t="str">
        <f>Spielplan2!G36</f>
        <v>C1</v>
      </c>
      <c r="H98" s="86"/>
      <c r="I98" s="93" t="s">
        <v>9</v>
      </c>
      <c r="J98" s="174"/>
    </row>
    <row r="99" spans="1:10" s="83" customFormat="1" ht="19.5" customHeight="1">
      <c r="A99" s="173">
        <f>A98</f>
        <v>0.42708333333333337</v>
      </c>
      <c r="B99" s="144">
        <f t="shared" si="2"/>
        <v>70</v>
      </c>
      <c r="C99" s="206" t="str">
        <f>Spielplan2!C39</f>
        <v>Gr.D</v>
      </c>
      <c r="D99" s="206" t="s">
        <v>39</v>
      </c>
      <c r="E99" s="92" t="str">
        <f>Spielplan2!E39</f>
        <v>D4</v>
      </c>
      <c r="F99" s="93" t="str">
        <f>Spielplan2!F39</f>
        <v>-</v>
      </c>
      <c r="G99" s="94" t="str">
        <f>Spielplan2!G39</f>
        <v>D1</v>
      </c>
      <c r="H99" s="86"/>
      <c r="I99" s="93" t="s">
        <v>9</v>
      </c>
      <c r="J99" s="174"/>
    </row>
    <row r="100" spans="1:10" s="83" customFormat="1" ht="19.5" customHeight="1">
      <c r="A100" s="175">
        <f>A99+Vorgaben!$D$3+Vorgaben!$D$5</f>
        <v>0.43750000000000006</v>
      </c>
      <c r="B100" s="148">
        <f t="shared" si="2"/>
        <v>71</v>
      </c>
      <c r="C100" s="205" t="str">
        <f>Spielplan3!C36</f>
        <v>Gr.E</v>
      </c>
      <c r="D100" s="205" t="s">
        <v>38</v>
      </c>
      <c r="E100" s="149" t="str">
        <f>Spielplan3!E36</f>
        <v>E4</v>
      </c>
      <c r="F100" s="150" t="s">
        <v>8</v>
      </c>
      <c r="G100" s="151" t="str">
        <f>Spielplan3!G36</f>
        <v>E1</v>
      </c>
      <c r="H100" s="152"/>
      <c r="I100" s="150" t="s">
        <v>9</v>
      </c>
      <c r="J100" s="176"/>
    </row>
    <row r="101" spans="1:10" s="83" customFormat="1" ht="19.5" customHeight="1">
      <c r="A101" s="175">
        <f>A100</f>
        <v>0.43750000000000006</v>
      </c>
      <c r="B101" s="148">
        <f t="shared" si="2"/>
        <v>72</v>
      </c>
      <c r="C101" s="205" t="str">
        <f>Spielplan3!C39</f>
        <v>Gr.F</v>
      </c>
      <c r="D101" s="205" t="s">
        <v>39</v>
      </c>
      <c r="E101" s="149" t="str">
        <f>Spielplan3!E39</f>
        <v>F4</v>
      </c>
      <c r="F101" s="150" t="s">
        <v>8</v>
      </c>
      <c r="G101" s="151" t="str">
        <f>Spielplan3!G39</f>
        <v>F1</v>
      </c>
      <c r="H101" s="152"/>
      <c r="I101" s="150" t="s">
        <v>9</v>
      </c>
      <c r="J101" s="176"/>
    </row>
    <row r="102" spans="1:10" s="83" customFormat="1" ht="19.5" customHeight="1">
      <c r="A102" s="173">
        <f>A101+Vorgaben!$D$3+Vorgaben!$D$5</f>
        <v>0.44791666666666674</v>
      </c>
      <c r="B102" s="144">
        <f t="shared" si="2"/>
        <v>73</v>
      </c>
      <c r="C102" s="206" t="str">
        <f>Spielplan1!C18</f>
        <v>Gr.A</v>
      </c>
      <c r="D102" s="206" t="s">
        <v>38</v>
      </c>
      <c r="E102" s="92" t="str">
        <f>Spielplan1!E18</f>
        <v>A3</v>
      </c>
      <c r="F102" s="93" t="s">
        <v>8</v>
      </c>
      <c r="G102" s="94" t="str">
        <f>Spielplan1!G18</f>
        <v>A1</v>
      </c>
      <c r="H102" s="86"/>
      <c r="I102" s="93" t="s">
        <v>9</v>
      </c>
      <c r="J102" s="174"/>
    </row>
    <row r="103" spans="1:10" s="83" customFormat="1" ht="19.5" customHeight="1">
      <c r="A103" s="173">
        <f>A102</f>
        <v>0.44791666666666674</v>
      </c>
      <c r="B103" s="144">
        <f t="shared" si="2"/>
        <v>74</v>
      </c>
      <c r="C103" s="206" t="str">
        <f>Spielplan1!C21</f>
        <v>Gr.B</v>
      </c>
      <c r="D103" s="206" t="s">
        <v>39</v>
      </c>
      <c r="E103" s="92" t="str">
        <f>Spielplan1!E21</f>
        <v>B3</v>
      </c>
      <c r="F103" s="93" t="s">
        <v>8</v>
      </c>
      <c r="G103" s="94" t="str">
        <f>Spielplan1!G21</f>
        <v>B1</v>
      </c>
      <c r="H103" s="86"/>
      <c r="I103" s="93" t="s">
        <v>9</v>
      </c>
      <c r="J103" s="174"/>
    </row>
    <row r="104" spans="1:10" s="83" customFormat="1" ht="19.5" customHeight="1">
      <c r="A104" s="175">
        <f>A103+Vorgaben!$D$3+Vorgaben!$D$5</f>
        <v>0.4583333333333334</v>
      </c>
      <c r="B104" s="148">
        <f t="shared" si="2"/>
        <v>75</v>
      </c>
      <c r="C104" s="205" t="str">
        <f>Spielplan2!C18</f>
        <v>Gr.C</v>
      </c>
      <c r="D104" s="205" t="s">
        <v>38</v>
      </c>
      <c r="E104" s="149" t="str">
        <f>Spielplan2!E18</f>
        <v>C3</v>
      </c>
      <c r="F104" s="150" t="str">
        <f>Spielplan2!F18</f>
        <v>-</v>
      </c>
      <c r="G104" s="151" t="str">
        <f>Spielplan2!G18</f>
        <v>C1</v>
      </c>
      <c r="H104" s="152"/>
      <c r="I104" s="150" t="s">
        <v>9</v>
      </c>
      <c r="J104" s="176"/>
    </row>
    <row r="105" spans="1:10" s="83" customFormat="1" ht="19.5" customHeight="1">
      <c r="A105" s="175">
        <f>A104</f>
        <v>0.4583333333333334</v>
      </c>
      <c r="B105" s="148">
        <f t="shared" si="2"/>
        <v>76</v>
      </c>
      <c r="C105" s="205" t="str">
        <f>Spielplan2!C21</f>
        <v>Gr.D</v>
      </c>
      <c r="D105" s="205" t="s">
        <v>39</v>
      </c>
      <c r="E105" s="149" t="str">
        <f>Spielplan2!E21</f>
        <v>D3</v>
      </c>
      <c r="F105" s="150" t="str">
        <f>Spielplan2!F21</f>
        <v>-</v>
      </c>
      <c r="G105" s="151" t="str">
        <f>Spielplan2!G21</f>
        <v>D1</v>
      </c>
      <c r="H105" s="152"/>
      <c r="I105" s="150" t="s">
        <v>9</v>
      </c>
      <c r="J105" s="176"/>
    </row>
    <row r="106" spans="1:10" s="83" customFormat="1" ht="19.5" customHeight="1">
      <c r="A106" s="173">
        <f>A105+Vorgaben!$D$3+Vorgaben!$D$5</f>
        <v>0.4687500000000001</v>
      </c>
      <c r="B106" s="144">
        <f t="shared" si="2"/>
        <v>77</v>
      </c>
      <c r="C106" s="206" t="str">
        <f>Spielplan3!C18</f>
        <v>Gr.E</v>
      </c>
      <c r="D106" s="206" t="s">
        <v>38</v>
      </c>
      <c r="E106" s="92" t="str">
        <f>Spielplan3!E18</f>
        <v>E3</v>
      </c>
      <c r="F106" s="93" t="s">
        <v>8</v>
      </c>
      <c r="G106" s="94" t="str">
        <f>Spielplan3!G18</f>
        <v>E1</v>
      </c>
      <c r="H106" s="86"/>
      <c r="I106" s="93" t="s">
        <v>9</v>
      </c>
      <c r="J106" s="174"/>
    </row>
    <row r="107" spans="1:10" s="83" customFormat="1" ht="19.5" customHeight="1">
      <c r="A107" s="173">
        <f>A106</f>
        <v>0.4687500000000001</v>
      </c>
      <c r="B107" s="144">
        <f t="shared" si="2"/>
        <v>78</v>
      </c>
      <c r="C107" s="206" t="str">
        <f>Spielplan3!C21</f>
        <v>Gr.F</v>
      </c>
      <c r="D107" s="206" t="s">
        <v>39</v>
      </c>
      <c r="E107" s="92" t="str">
        <f>Spielplan3!E21</f>
        <v>F3</v>
      </c>
      <c r="F107" s="93" t="s">
        <v>8</v>
      </c>
      <c r="G107" s="94" t="str">
        <f>Spielplan3!G21</f>
        <v>F1</v>
      </c>
      <c r="H107" s="86"/>
      <c r="I107" s="93" t="s">
        <v>9</v>
      </c>
      <c r="J107" s="174"/>
    </row>
    <row r="108" spans="1:10" s="83" customFormat="1" ht="19.5" customHeight="1">
      <c r="A108" s="175">
        <f>A107+Vorgaben!$D$3+Vorgaben!$D$5</f>
        <v>0.4791666666666668</v>
      </c>
      <c r="B108" s="148">
        <f t="shared" si="2"/>
        <v>79</v>
      </c>
      <c r="C108" s="205" t="str">
        <f>Spielplan1!C37</f>
        <v>Gr.A</v>
      </c>
      <c r="D108" s="205" t="s">
        <v>38</v>
      </c>
      <c r="E108" s="149" t="str">
        <f>Spielplan1!E37</f>
        <v>A2</v>
      </c>
      <c r="F108" s="150" t="s">
        <v>8</v>
      </c>
      <c r="G108" s="151" t="str">
        <f>Spielplan1!G37</f>
        <v>A5</v>
      </c>
      <c r="H108" s="152"/>
      <c r="I108" s="150" t="s">
        <v>9</v>
      </c>
      <c r="J108" s="176"/>
    </row>
    <row r="109" spans="1:10" s="83" customFormat="1" ht="19.5" customHeight="1">
      <c r="A109" s="175">
        <f>A108</f>
        <v>0.4791666666666668</v>
      </c>
      <c r="B109" s="148">
        <f t="shared" si="2"/>
        <v>80</v>
      </c>
      <c r="C109" s="205" t="str">
        <f>Spielplan1!C40</f>
        <v>Gr.B</v>
      </c>
      <c r="D109" s="205" t="s">
        <v>39</v>
      </c>
      <c r="E109" s="149" t="str">
        <f>Spielplan1!E40</f>
        <v>B2</v>
      </c>
      <c r="F109" s="150" t="s">
        <v>8</v>
      </c>
      <c r="G109" s="151" t="str">
        <f>Spielplan1!G40</f>
        <v>B5</v>
      </c>
      <c r="H109" s="152"/>
      <c r="I109" s="150" t="s">
        <v>9</v>
      </c>
      <c r="J109" s="176"/>
    </row>
    <row r="110" spans="1:10" s="83" customFormat="1" ht="19.5" customHeight="1">
      <c r="A110" s="173">
        <f>A109+Vorgaben!$D$3+Vorgaben!$D$5</f>
        <v>0.4895833333333335</v>
      </c>
      <c r="B110" s="144">
        <f t="shared" si="2"/>
        <v>81</v>
      </c>
      <c r="C110" s="206" t="str">
        <f>Spielplan2!C37</f>
        <v>Gr.C</v>
      </c>
      <c r="D110" s="206" t="s">
        <v>38</v>
      </c>
      <c r="E110" s="92" t="str">
        <f>Spielplan2!E37</f>
        <v>C2</v>
      </c>
      <c r="F110" s="93" t="str">
        <f>Spielplan2!F37</f>
        <v>-</v>
      </c>
      <c r="G110" s="94" t="str">
        <f>Spielplan2!G37</f>
        <v>C5</v>
      </c>
      <c r="H110" s="86"/>
      <c r="I110" s="93" t="s">
        <v>9</v>
      </c>
      <c r="J110" s="174"/>
    </row>
    <row r="111" spans="1:10" s="83" customFormat="1" ht="19.5" customHeight="1">
      <c r="A111" s="173">
        <f>A110</f>
        <v>0.4895833333333335</v>
      </c>
      <c r="B111" s="144">
        <f t="shared" si="2"/>
        <v>82</v>
      </c>
      <c r="C111" s="206" t="str">
        <f>Spielplan2!C40</f>
        <v>Gr.D</v>
      </c>
      <c r="D111" s="206" t="s">
        <v>39</v>
      </c>
      <c r="E111" s="92" t="str">
        <f>Spielplan2!E40</f>
        <v>D2</v>
      </c>
      <c r="F111" s="93" t="str">
        <f>Spielplan2!F40</f>
        <v>-</v>
      </c>
      <c r="G111" s="94" t="str">
        <f>Spielplan2!G40</f>
        <v>D5</v>
      </c>
      <c r="H111" s="86"/>
      <c r="I111" s="93" t="s">
        <v>9</v>
      </c>
      <c r="J111" s="174"/>
    </row>
    <row r="112" spans="1:10" s="83" customFormat="1" ht="19.5" customHeight="1">
      <c r="A112" s="175">
        <f>A111+Vorgaben!$D$3+Vorgaben!$D$5</f>
        <v>0.5000000000000001</v>
      </c>
      <c r="B112" s="148">
        <f t="shared" si="2"/>
        <v>83</v>
      </c>
      <c r="C112" s="205" t="str">
        <f>Spielplan3!C37</f>
        <v>Gr.E</v>
      </c>
      <c r="D112" s="205" t="s">
        <v>38</v>
      </c>
      <c r="E112" s="149" t="str">
        <f>Spielplan3!E37</f>
        <v>E2</v>
      </c>
      <c r="F112" s="150" t="s">
        <v>8</v>
      </c>
      <c r="G112" s="151" t="str">
        <f>Spielplan3!G37</f>
        <v>E5</v>
      </c>
      <c r="H112" s="152"/>
      <c r="I112" s="150" t="s">
        <v>9</v>
      </c>
      <c r="J112" s="176"/>
    </row>
    <row r="113" spans="1:10" s="83" customFormat="1" ht="19.5" customHeight="1">
      <c r="A113" s="175">
        <f>A112</f>
        <v>0.5000000000000001</v>
      </c>
      <c r="B113" s="148">
        <f t="shared" si="2"/>
        <v>84</v>
      </c>
      <c r="C113" s="205" t="str">
        <f>Spielplan3!C40</f>
        <v>Gr.F</v>
      </c>
      <c r="D113" s="205" t="s">
        <v>39</v>
      </c>
      <c r="E113" s="149" t="str">
        <f>Spielplan3!E40</f>
        <v>F2</v>
      </c>
      <c r="F113" s="150" t="s">
        <v>8</v>
      </c>
      <c r="G113" s="151" t="str">
        <f>Spielplan3!G40</f>
        <v>F5</v>
      </c>
      <c r="H113" s="152"/>
      <c r="I113" s="150" t="s">
        <v>9</v>
      </c>
      <c r="J113" s="176"/>
    </row>
    <row r="114" spans="1:10" s="83" customFormat="1" ht="19.5" customHeight="1">
      <c r="A114" s="173">
        <f>A113+Vorgaben!$D$3+Vorgaben!$D$5</f>
        <v>0.5104166666666667</v>
      </c>
      <c r="B114" s="144">
        <f t="shared" si="2"/>
        <v>85</v>
      </c>
      <c r="C114" s="206" t="str">
        <f>Spielplan1!C31</f>
        <v>Gr.A</v>
      </c>
      <c r="D114" s="206" t="s">
        <v>38</v>
      </c>
      <c r="E114" s="92" t="str">
        <f>Spielplan1!E31</f>
        <v>A4</v>
      </c>
      <c r="F114" s="93" t="s">
        <v>8</v>
      </c>
      <c r="G114" s="94" t="str">
        <f>Spielplan1!G31</f>
        <v>A6</v>
      </c>
      <c r="H114" s="86"/>
      <c r="I114" s="93" t="s">
        <v>9</v>
      </c>
      <c r="J114" s="174"/>
    </row>
    <row r="115" spans="1:10" s="83" customFormat="1" ht="19.5" customHeight="1">
      <c r="A115" s="173">
        <f>A114</f>
        <v>0.5104166666666667</v>
      </c>
      <c r="B115" s="144">
        <f t="shared" si="2"/>
        <v>86</v>
      </c>
      <c r="C115" s="206" t="str">
        <f>Spielplan1!C34</f>
        <v>Gr.B</v>
      </c>
      <c r="D115" s="206" t="s">
        <v>39</v>
      </c>
      <c r="E115" s="92" t="str">
        <f>Spielplan1!E34</f>
        <v>B4</v>
      </c>
      <c r="F115" s="93" t="s">
        <v>8</v>
      </c>
      <c r="G115" s="94" t="str">
        <f>Spielplan1!G34</f>
        <v>B6</v>
      </c>
      <c r="H115" s="86"/>
      <c r="I115" s="93" t="s">
        <v>9</v>
      </c>
      <c r="J115" s="174"/>
    </row>
    <row r="116" spans="1:10" s="83" customFormat="1" ht="19.5" customHeight="1">
      <c r="A116" s="175">
        <f>A115+Vorgaben!$D$3+Vorgaben!$D$5</f>
        <v>0.5208333333333334</v>
      </c>
      <c r="B116" s="148">
        <f t="shared" si="2"/>
        <v>87</v>
      </c>
      <c r="C116" s="205" t="str">
        <f>Spielplan2!C31</f>
        <v>Gr.C</v>
      </c>
      <c r="D116" s="205" t="s">
        <v>38</v>
      </c>
      <c r="E116" s="149" t="str">
        <f>Spielplan2!E31</f>
        <v>C4</v>
      </c>
      <c r="F116" s="150" t="str">
        <f>Spielplan2!F31</f>
        <v>-</v>
      </c>
      <c r="G116" s="151" t="str">
        <f>Spielplan2!G31</f>
        <v>C6</v>
      </c>
      <c r="H116" s="152"/>
      <c r="I116" s="150" t="s">
        <v>9</v>
      </c>
      <c r="J116" s="176"/>
    </row>
    <row r="117" spans="1:10" s="83" customFormat="1" ht="19.5" customHeight="1">
      <c r="A117" s="175">
        <f>A116</f>
        <v>0.5208333333333334</v>
      </c>
      <c r="B117" s="148">
        <f t="shared" si="2"/>
        <v>88</v>
      </c>
      <c r="C117" s="205" t="str">
        <f>Spielplan2!C34</f>
        <v>Gr.D</v>
      </c>
      <c r="D117" s="205" t="s">
        <v>39</v>
      </c>
      <c r="E117" s="149" t="str">
        <f>Spielplan2!E34</f>
        <v>D4</v>
      </c>
      <c r="F117" s="150" t="str">
        <f>Spielplan2!F34</f>
        <v>-</v>
      </c>
      <c r="G117" s="151" t="str">
        <f>Spielplan2!G34</f>
        <v>D6</v>
      </c>
      <c r="H117" s="152"/>
      <c r="I117" s="150" t="s">
        <v>9</v>
      </c>
      <c r="J117" s="176"/>
    </row>
    <row r="118" spans="1:10" s="83" customFormat="1" ht="19.5" customHeight="1">
      <c r="A118" s="173">
        <f>A117+Vorgaben!$D$3+Vorgaben!$D$5</f>
        <v>0.53125</v>
      </c>
      <c r="B118" s="144">
        <f t="shared" si="2"/>
        <v>89</v>
      </c>
      <c r="C118" s="206" t="str">
        <f>Spielplan3!C31</f>
        <v>Gr.E</v>
      </c>
      <c r="D118" s="206" t="s">
        <v>38</v>
      </c>
      <c r="E118" s="92" t="str">
        <f>Spielplan3!E31</f>
        <v>E4</v>
      </c>
      <c r="F118" s="93" t="s">
        <v>8</v>
      </c>
      <c r="G118" s="94" t="str">
        <f>Spielplan3!G31</f>
        <v>E6</v>
      </c>
      <c r="H118" s="86"/>
      <c r="I118" s="93" t="s">
        <v>9</v>
      </c>
      <c r="J118" s="174"/>
    </row>
    <row r="119" spans="1:10" s="83" customFormat="1" ht="19.5" customHeight="1" thickBot="1">
      <c r="A119" s="220">
        <f>A118</f>
        <v>0.53125</v>
      </c>
      <c r="B119" s="221">
        <f t="shared" si="2"/>
        <v>90</v>
      </c>
      <c r="C119" s="222" t="str">
        <f>Spielplan3!C34</f>
        <v>Gr.F</v>
      </c>
      <c r="D119" s="222" t="s">
        <v>39</v>
      </c>
      <c r="E119" s="223" t="str">
        <f>Spielplan3!E34</f>
        <v>F4</v>
      </c>
      <c r="F119" s="224" t="s">
        <v>8</v>
      </c>
      <c r="G119" s="225" t="str">
        <f>Spielplan3!G34</f>
        <v>F6</v>
      </c>
      <c r="H119" s="226"/>
      <c r="I119" s="224" t="s">
        <v>9</v>
      </c>
      <c r="J119" s="227"/>
    </row>
    <row r="120" spans="1:10" s="83" customFormat="1" ht="19.5" customHeight="1" hidden="1">
      <c r="A120" s="190">
        <f>A102</f>
        <v>0.44791666666666674</v>
      </c>
      <c r="B120" s="163">
        <v>12</v>
      </c>
      <c r="C120" s="214" t="str">
        <f>Spielplan2!C64</f>
        <v>Gr.C</v>
      </c>
      <c r="D120" s="214" t="s">
        <v>40</v>
      </c>
      <c r="E120" s="161">
        <f>Spielplan2!E64</f>
        <v>0</v>
      </c>
      <c r="F120" s="100" t="str">
        <f>Spielplan2!F64</f>
        <v>-</v>
      </c>
      <c r="G120" s="164">
        <f>Spielplan2!G64</f>
        <v>0</v>
      </c>
      <c r="H120" s="165"/>
      <c r="I120" s="100" t="s">
        <v>9</v>
      </c>
      <c r="J120" s="191"/>
    </row>
    <row r="121" spans="1:10" s="83" customFormat="1" ht="19.5" customHeight="1" hidden="1">
      <c r="A121" s="173">
        <f>A98</f>
        <v>0.42708333333333337</v>
      </c>
      <c r="B121" s="144">
        <v>24</v>
      </c>
      <c r="C121" s="215" t="str">
        <f>Spielplan1!C48</f>
        <v>Gr.A</v>
      </c>
      <c r="D121" s="215" t="s">
        <v>40</v>
      </c>
      <c r="E121" s="146" t="str">
        <f>Spielplan1!E48</f>
        <v>A6</v>
      </c>
      <c r="F121" s="93" t="s">
        <v>8</v>
      </c>
      <c r="G121" s="147">
        <f>Spielplan1!G48</f>
        <v>0</v>
      </c>
      <c r="H121" s="86"/>
      <c r="I121" s="93" t="s">
        <v>9</v>
      </c>
      <c r="J121" s="174"/>
    </row>
    <row r="122" spans="1:10" s="83" customFormat="1" ht="19.5" customHeight="1" hidden="1">
      <c r="A122" s="173">
        <f>A76</f>
        <v>0.6249999999999998</v>
      </c>
      <c r="B122" s="144">
        <v>15</v>
      </c>
      <c r="C122" s="215" t="str">
        <f>Spielplan1!C42</f>
        <v>Gr.B</v>
      </c>
      <c r="D122" s="215" t="s">
        <v>40</v>
      </c>
      <c r="E122" s="146">
        <f>Spielplan1!E42</f>
        <v>0</v>
      </c>
      <c r="F122" s="93" t="s">
        <v>8</v>
      </c>
      <c r="G122" s="147">
        <f>Spielplan1!G42</f>
        <v>0</v>
      </c>
      <c r="H122" s="86"/>
      <c r="I122" s="93" t="s">
        <v>9</v>
      </c>
      <c r="J122" s="174"/>
    </row>
    <row r="123" spans="1:10" s="83" customFormat="1" ht="19.5" customHeight="1" hidden="1">
      <c r="A123" s="173">
        <f>A97+Vorgaben!$D$3+Vorgaben!$D$5</f>
        <v>0.42708333333333337</v>
      </c>
      <c r="B123" s="144">
        <v>34</v>
      </c>
      <c r="C123" s="215" t="str">
        <f>Spielplan1!C49</f>
        <v>Gr.B</v>
      </c>
      <c r="D123" s="215" t="s">
        <v>38</v>
      </c>
      <c r="E123" s="146" t="str">
        <f>Spielplan1!E49</f>
        <v>B5</v>
      </c>
      <c r="F123" s="93" t="s">
        <v>8</v>
      </c>
      <c r="G123" s="147">
        <f>Spielplan1!G49</f>
        <v>0</v>
      </c>
      <c r="H123" s="86"/>
      <c r="I123" s="93" t="s">
        <v>9</v>
      </c>
      <c r="J123" s="174"/>
    </row>
    <row r="124" spans="1:10" s="83" customFormat="1" ht="19.5" customHeight="1" hidden="1">
      <c r="A124" s="173">
        <f>A48</f>
        <v>0.47916666666666685</v>
      </c>
      <c r="B124" s="144">
        <f>B48+1</f>
        <v>22</v>
      </c>
      <c r="C124" s="215" t="str">
        <f>Spielplan2!C45</f>
        <v>Gr.D</v>
      </c>
      <c r="D124" s="215" t="s">
        <v>55</v>
      </c>
      <c r="E124" s="146">
        <f>Spielplan2!E45</f>
        <v>0</v>
      </c>
      <c r="F124" s="93" t="str">
        <f>Spielplan2!F45</f>
        <v>-</v>
      </c>
      <c r="G124" s="147" t="str">
        <f>Spielplan2!G45</f>
        <v>D5</v>
      </c>
      <c r="H124" s="86"/>
      <c r="I124" s="93" t="s">
        <v>9</v>
      </c>
      <c r="J124" s="174"/>
    </row>
    <row r="125" spans="1:10" s="83" customFormat="1" ht="19.5" customHeight="1" hidden="1">
      <c r="A125" s="173">
        <f>A130+Vorgaben!$D$3+Vorgaben!$D$5</f>
        <v>0.6666666666666663</v>
      </c>
      <c r="B125" s="144">
        <v>26</v>
      </c>
      <c r="C125" s="215" t="str">
        <f>Spielplan1!C46</f>
        <v>Gr.B</v>
      </c>
      <c r="D125" s="215" t="s">
        <v>39</v>
      </c>
      <c r="E125" s="146" t="str">
        <f>Spielplan1!E46</f>
        <v>B6</v>
      </c>
      <c r="F125" s="93" t="s">
        <v>8</v>
      </c>
      <c r="G125" s="147">
        <f>Spielplan1!G46</f>
        <v>0</v>
      </c>
      <c r="H125" s="86"/>
      <c r="I125" s="93" t="s">
        <v>9</v>
      </c>
      <c r="J125" s="174"/>
    </row>
    <row r="126" spans="1:10" s="83" customFormat="1" ht="19.5" customHeight="1" hidden="1">
      <c r="A126" s="173">
        <f>A131+Vorgaben!$D$3+Vorgaben!$D$5</f>
        <v>0.48958333333333354</v>
      </c>
      <c r="B126" s="144">
        <v>31</v>
      </c>
      <c r="C126" s="215" t="str">
        <f>Spielplan2!C47</f>
        <v>Gr.C</v>
      </c>
      <c r="D126" s="215" t="s">
        <v>38</v>
      </c>
      <c r="E126" s="146" t="str">
        <f>Spielplan2!E47</f>
        <v>C5</v>
      </c>
      <c r="F126" s="93" t="str">
        <f>Spielplan2!F47</f>
        <v>-</v>
      </c>
      <c r="G126" s="147">
        <f>Spielplan2!G47</f>
        <v>0</v>
      </c>
      <c r="H126" s="86"/>
      <c r="I126" s="93" t="s">
        <v>9</v>
      </c>
      <c r="J126" s="174"/>
    </row>
    <row r="127" spans="1:10" s="83" customFormat="1" ht="19.5" customHeight="1" hidden="1">
      <c r="A127" s="173">
        <f>A96</f>
        <v>0.4166666666666667</v>
      </c>
      <c r="B127" s="144">
        <v>29</v>
      </c>
      <c r="C127" s="215" t="str">
        <f>Spielplan1!C47</f>
        <v>Gr.A</v>
      </c>
      <c r="D127" s="215" t="s">
        <v>39</v>
      </c>
      <c r="E127" s="146" t="str">
        <f>Spielplan1!E47</f>
        <v>A5</v>
      </c>
      <c r="F127" s="93" t="s">
        <v>8</v>
      </c>
      <c r="G127" s="147">
        <f>Spielplan1!G47</f>
        <v>0</v>
      </c>
      <c r="H127" s="86"/>
      <c r="I127" s="93" t="s">
        <v>9</v>
      </c>
      <c r="J127" s="174"/>
    </row>
    <row r="128" spans="1:10" s="83" customFormat="1" ht="19.5" customHeight="1" hidden="1">
      <c r="A128" s="173">
        <f>A167</f>
        <v>0.645833333333333</v>
      </c>
      <c r="B128" s="144">
        <v>18</v>
      </c>
      <c r="C128" s="215" t="str">
        <f>Spielplan1!C45</f>
        <v>Gr.B</v>
      </c>
      <c r="D128" s="215" t="s">
        <v>40</v>
      </c>
      <c r="E128" s="146">
        <f>Spielplan1!E45</f>
        <v>0</v>
      </c>
      <c r="F128" s="93" t="s">
        <v>8</v>
      </c>
      <c r="G128" s="147" t="str">
        <f>Spielplan1!G45</f>
        <v>B5</v>
      </c>
      <c r="H128" s="86"/>
      <c r="I128" s="93" t="s">
        <v>9</v>
      </c>
      <c r="J128" s="174"/>
    </row>
    <row r="129" spans="1:10" s="83" customFormat="1" ht="19.5" customHeight="1" hidden="1">
      <c r="A129" s="173">
        <f>A167+Vorgaben!$D$3+Vorgaben!$D$5</f>
        <v>0.6562499999999997</v>
      </c>
      <c r="B129" s="144">
        <v>19</v>
      </c>
      <c r="C129" s="215" t="str">
        <f>Spielplan2!C43</f>
        <v>Gr.C</v>
      </c>
      <c r="D129" s="215" t="s">
        <v>38</v>
      </c>
      <c r="E129" s="146">
        <f>Spielplan2!E43</f>
        <v>0</v>
      </c>
      <c r="F129" s="93" t="str">
        <f>Spielplan2!F43</f>
        <v>-</v>
      </c>
      <c r="G129" s="147" t="str">
        <f>Spielplan2!G43</f>
        <v>C5</v>
      </c>
      <c r="H129" s="86"/>
      <c r="I129" s="93" t="s">
        <v>9</v>
      </c>
      <c r="J129" s="174"/>
    </row>
    <row r="130" spans="1:10" s="83" customFormat="1" ht="19.5" customHeight="1" hidden="1">
      <c r="A130" s="173">
        <f>A129</f>
        <v>0.6562499999999997</v>
      </c>
      <c r="B130" s="144">
        <v>24</v>
      </c>
      <c r="C130" s="215" t="str">
        <f>Spielplan2!C44</f>
        <v>Gr.C</v>
      </c>
      <c r="D130" s="215" t="s">
        <v>40</v>
      </c>
      <c r="E130" s="146" t="str">
        <f>Spielplan2!E44</f>
        <v>C6</v>
      </c>
      <c r="F130" s="93" t="str">
        <f>Spielplan2!F44</f>
        <v>-</v>
      </c>
      <c r="G130" s="147">
        <f>Spielplan2!G44</f>
        <v>0</v>
      </c>
      <c r="H130" s="86"/>
      <c r="I130" s="93" t="s">
        <v>9</v>
      </c>
      <c r="J130" s="174"/>
    </row>
    <row r="131" spans="1:10" s="83" customFormat="1" ht="19.5" customHeight="1" hidden="1">
      <c r="A131" s="173">
        <f>A47+Vorgaben!$D$3+Vorgaben!$D$5</f>
        <v>0.47916666666666685</v>
      </c>
      <c r="B131" s="144">
        <f>B127+1</f>
        <v>30</v>
      </c>
      <c r="C131" s="215" t="str">
        <f>Spielplan2!C46</f>
        <v>Gr.D</v>
      </c>
      <c r="D131" s="215" t="s">
        <v>38</v>
      </c>
      <c r="E131" s="146" t="str">
        <f>Spielplan2!E46</f>
        <v>D6</v>
      </c>
      <c r="F131" s="93" t="str">
        <f>Spielplan2!F46</f>
        <v>-</v>
      </c>
      <c r="G131" s="147">
        <f>Spielplan2!G46</f>
        <v>0</v>
      </c>
      <c r="H131" s="86"/>
      <c r="I131" s="93" t="s">
        <v>9</v>
      </c>
      <c r="J131" s="174"/>
    </row>
    <row r="132" spans="1:10" s="83" customFormat="1" ht="19.5" customHeight="1" hidden="1">
      <c r="A132" s="173">
        <f>A97</f>
        <v>0.4166666666666667</v>
      </c>
      <c r="B132" s="144">
        <v>26</v>
      </c>
      <c r="C132" s="215" t="str">
        <f>Spielplan1!C50</f>
        <v>Gr.B</v>
      </c>
      <c r="D132" s="215" t="s">
        <v>39</v>
      </c>
      <c r="E132" s="146" t="str">
        <f>Spielplan1!E50</f>
        <v>B6</v>
      </c>
      <c r="F132" s="93" t="s">
        <v>8</v>
      </c>
      <c r="G132" s="147">
        <f>Spielplan1!G50</f>
        <v>0</v>
      </c>
      <c r="H132" s="86"/>
      <c r="I132" s="93" t="s">
        <v>9</v>
      </c>
      <c r="J132" s="174"/>
    </row>
    <row r="133" spans="1:10" s="83" customFormat="1" ht="19.5" customHeight="1" hidden="1">
      <c r="A133" s="173">
        <f>A132</f>
        <v>0.4166666666666667</v>
      </c>
      <c r="B133" s="144">
        <v>27</v>
      </c>
      <c r="C133" s="215" t="str">
        <f>Spielplan2!C48</f>
        <v>Gr.C</v>
      </c>
      <c r="D133" s="215" t="s">
        <v>40</v>
      </c>
      <c r="E133" s="146" t="str">
        <f>Spielplan2!E48</f>
        <v>C6</v>
      </c>
      <c r="F133" s="93" t="str">
        <f>Spielplan2!F48</f>
        <v>-</v>
      </c>
      <c r="G133" s="147">
        <f>Spielplan2!G48</f>
        <v>0</v>
      </c>
      <c r="H133" s="86"/>
      <c r="I133" s="93" t="s">
        <v>9</v>
      </c>
      <c r="J133" s="174"/>
    </row>
    <row r="134" spans="1:10" s="83" customFormat="1" ht="19.5" customHeight="1" hidden="1">
      <c r="A134" s="173">
        <f>A65+Vorgaben!$D$3+Vorgaben!$D$5</f>
        <v>0.5729166666666666</v>
      </c>
      <c r="B134" s="144">
        <v>59</v>
      </c>
      <c r="C134" s="215" t="str">
        <f>Spielplan2!C65</f>
        <v>Gr.C</v>
      </c>
      <c r="D134" s="215" t="s">
        <v>39</v>
      </c>
      <c r="E134" s="146">
        <f>Spielplan2!E65</f>
        <v>0</v>
      </c>
      <c r="F134" s="93" t="str">
        <f>Spielplan2!F65</f>
        <v>-</v>
      </c>
      <c r="G134" s="147" t="str">
        <f>Spielplan2!G65</f>
        <v>C2</v>
      </c>
      <c r="H134" s="86"/>
      <c r="I134" s="93" t="s">
        <v>9</v>
      </c>
      <c r="J134" s="174"/>
    </row>
    <row r="135" spans="1:10" s="83" customFormat="1" ht="19.5" customHeight="1" hidden="1">
      <c r="A135" s="173">
        <f>A60</f>
        <v>0.5416666666666667</v>
      </c>
      <c r="B135" s="144">
        <f>B60+1</f>
        <v>34</v>
      </c>
      <c r="C135" s="215" t="str">
        <f>Spielplan2!C52</f>
        <v>Gr.D</v>
      </c>
      <c r="D135" s="215" t="s">
        <v>55</v>
      </c>
      <c r="E135" s="146">
        <f>Spielplan2!E52</f>
        <v>0</v>
      </c>
      <c r="F135" s="93" t="str">
        <f>Spielplan2!F52</f>
        <v>-</v>
      </c>
      <c r="G135" s="147" t="str">
        <f>Spielplan2!G52</f>
        <v>D2</v>
      </c>
      <c r="H135" s="86"/>
      <c r="I135" s="93" t="s">
        <v>9</v>
      </c>
      <c r="J135" s="174"/>
    </row>
    <row r="136" spans="1:10" s="83" customFormat="1" ht="19.5" customHeight="1" hidden="1">
      <c r="A136" s="173">
        <f>A99</f>
        <v>0.42708333333333337</v>
      </c>
      <c r="B136" s="144">
        <f>B99+1</f>
        <v>71</v>
      </c>
      <c r="C136" s="215" t="str">
        <f>Spielplan2!C49</f>
        <v>Gr.D</v>
      </c>
      <c r="D136" s="215" t="s">
        <v>40</v>
      </c>
      <c r="E136" s="146" t="str">
        <f>Spielplan2!E49</f>
        <v>D5</v>
      </c>
      <c r="F136" s="93" t="str">
        <f>Spielplan2!F49</f>
        <v>-</v>
      </c>
      <c r="G136" s="147">
        <f>Spielplan2!G49</f>
        <v>0</v>
      </c>
      <c r="H136" s="86"/>
      <c r="I136" s="93" t="s">
        <v>9</v>
      </c>
      <c r="J136" s="174"/>
    </row>
    <row r="137" spans="1:10" s="83" customFormat="1" ht="19.5" customHeight="1" hidden="1">
      <c r="A137" s="173">
        <f>A78</f>
        <v>0.6354166666666664</v>
      </c>
      <c r="B137" s="144">
        <f>B78+1</f>
        <v>52</v>
      </c>
      <c r="C137" s="215" t="str">
        <f>Spielplan2!C42</f>
        <v>Gr.D</v>
      </c>
      <c r="D137" s="215" t="s">
        <v>39</v>
      </c>
      <c r="E137" s="146">
        <f>Spielplan2!E42</f>
        <v>0</v>
      </c>
      <c r="F137" s="93" t="str">
        <f>Spielplan2!F42</f>
        <v>-</v>
      </c>
      <c r="G137" s="147">
        <f>Spielplan2!G42</f>
        <v>0</v>
      </c>
      <c r="H137" s="86"/>
      <c r="I137" s="93" t="s">
        <v>9</v>
      </c>
      <c r="J137" s="174"/>
    </row>
    <row r="138" spans="1:10" s="83" customFormat="1" ht="19.5" customHeight="1" hidden="1">
      <c r="A138" s="173">
        <f>A136</f>
        <v>0.42708333333333337</v>
      </c>
      <c r="B138" s="144">
        <f>B136+1</f>
        <v>72</v>
      </c>
      <c r="C138" s="215" t="str">
        <f>Spielplan2!C50</f>
        <v>Gr.D</v>
      </c>
      <c r="D138" s="215" t="s">
        <v>55</v>
      </c>
      <c r="E138" s="146" t="str">
        <f>Spielplan2!E50</f>
        <v>D6</v>
      </c>
      <c r="F138" s="93" t="str">
        <f>Spielplan2!F50</f>
        <v>-</v>
      </c>
      <c r="G138" s="147">
        <f>Spielplan2!G50</f>
        <v>0</v>
      </c>
      <c r="H138" s="86"/>
      <c r="I138" s="93" t="s">
        <v>9</v>
      </c>
      <c r="J138" s="174"/>
    </row>
    <row r="139" spans="1:10" s="83" customFormat="1" ht="19.5" customHeight="1" hidden="1">
      <c r="A139" s="173">
        <f>A99+Vorgaben!$D$3+Vorgaben!$D$5</f>
        <v>0.43750000000000006</v>
      </c>
      <c r="B139" s="144">
        <v>37</v>
      </c>
      <c r="C139" s="215" t="str">
        <f>Spielplan1!C51</f>
        <v>Gr.A</v>
      </c>
      <c r="D139" s="215" t="s">
        <v>38</v>
      </c>
      <c r="E139" s="146">
        <f>Spielplan1!E51</f>
        <v>0</v>
      </c>
      <c r="F139" s="93" t="s">
        <v>8</v>
      </c>
      <c r="G139" s="147" t="str">
        <f>Spielplan1!G51</f>
        <v>A2</v>
      </c>
      <c r="H139" s="86"/>
      <c r="I139" s="93" t="s">
        <v>9</v>
      </c>
      <c r="J139" s="174"/>
    </row>
    <row r="140" spans="1:10" s="83" customFormat="1" ht="19.5" customHeight="1" hidden="1">
      <c r="A140" s="173">
        <f>A61</f>
        <v>0.5416666666666667</v>
      </c>
      <c r="B140" s="144">
        <v>35</v>
      </c>
      <c r="C140" s="215" t="str">
        <f>Spielplan2!C53</f>
        <v>Gr.C</v>
      </c>
      <c r="D140" s="215" t="s">
        <v>39</v>
      </c>
      <c r="E140" s="146" t="str">
        <f>Spielplan2!E53</f>
        <v>C4</v>
      </c>
      <c r="F140" s="93" t="str">
        <f>Spielplan2!F53</f>
        <v>-</v>
      </c>
      <c r="G140" s="147">
        <f>Spielplan2!G53</f>
        <v>0</v>
      </c>
      <c r="H140" s="86"/>
      <c r="I140" s="93" t="s">
        <v>9</v>
      </c>
      <c r="J140" s="174"/>
    </row>
    <row r="141" spans="1:10" s="83" customFormat="1" ht="19.5" customHeight="1" hidden="1">
      <c r="A141" s="173">
        <f>A59+Vorgaben!$D$3+Vorgaben!$D$5</f>
        <v>0.5416666666666667</v>
      </c>
      <c r="B141" s="144">
        <v>34</v>
      </c>
      <c r="C141" s="215" t="str">
        <f>Spielplan1!C53</f>
        <v>Gr.A</v>
      </c>
      <c r="D141" s="215" t="s">
        <v>38</v>
      </c>
      <c r="E141" s="146" t="str">
        <f>Spielplan1!E53</f>
        <v>A4</v>
      </c>
      <c r="F141" s="93" t="s">
        <v>8</v>
      </c>
      <c r="G141" s="147">
        <f>Spielplan1!G53</f>
        <v>0</v>
      </c>
      <c r="H141" s="86"/>
      <c r="I141" s="93" t="s">
        <v>9</v>
      </c>
      <c r="J141" s="174"/>
    </row>
    <row r="142" spans="1:10" s="83" customFormat="1" ht="19.5" customHeight="1" hidden="1">
      <c r="A142" s="173">
        <f>A141</f>
        <v>0.5416666666666667</v>
      </c>
      <c r="B142" s="144">
        <v>47</v>
      </c>
      <c r="C142" s="215" t="str">
        <f>Spielplan1!C54</f>
        <v>Gr.A</v>
      </c>
      <c r="D142" s="215" t="s">
        <v>39</v>
      </c>
      <c r="E142" s="146">
        <f>Spielplan1!E54</f>
        <v>0</v>
      </c>
      <c r="F142" s="93" t="s">
        <v>8</v>
      </c>
      <c r="G142" s="147" t="str">
        <f>Spielplan1!G54</f>
        <v>A3</v>
      </c>
      <c r="H142" s="86"/>
      <c r="I142" s="93" t="s">
        <v>9</v>
      </c>
      <c r="J142" s="174"/>
    </row>
    <row r="143" spans="1:10" s="83" customFormat="1" ht="19.5" customHeight="1" hidden="1">
      <c r="A143" s="173">
        <f>A85+Vorgaben!$D$3+Vorgaben!$D$5</f>
        <v>0.6770833333333329</v>
      </c>
      <c r="B143" s="144">
        <v>49</v>
      </c>
      <c r="C143" s="215" t="str">
        <f>Spielplan2!C54</f>
        <v>Gr.C</v>
      </c>
      <c r="D143" s="215" t="s">
        <v>38</v>
      </c>
      <c r="E143" s="146">
        <f>Spielplan2!E54</f>
        <v>0</v>
      </c>
      <c r="F143" s="93" t="str">
        <f>Spielplan2!F54</f>
        <v>-</v>
      </c>
      <c r="G143" s="147" t="str">
        <f>Spielplan2!G54</f>
        <v>C3</v>
      </c>
      <c r="H143" s="86"/>
      <c r="I143" s="93" t="s">
        <v>9</v>
      </c>
      <c r="J143" s="174"/>
    </row>
    <row r="144" spans="1:10" s="83" customFormat="1" ht="19.5" customHeight="1" hidden="1">
      <c r="A144" s="173">
        <f>A89</f>
        <v>0.6874999999999996</v>
      </c>
      <c r="B144" s="144">
        <v>53</v>
      </c>
      <c r="C144" s="215" t="str">
        <f>Spielplan1!C62</f>
        <v>Gr.B</v>
      </c>
      <c r="D144" s="215" t="s">
        <v>39</v>
      </c>
      <c r="E144" s="146">
        <f>Spielplan1!E62</f>
        <v>0</v>
      </c>
      <c r="F144" s="93" t="s">
        <v>8</v>
      </c>
      <c r="G144" s="147" t="str">
        <f>Spielplan1!G62</f>
        <v>B3</v>
      </c>
      <c r="H144" s="86"/>
      <c r="I144" s="93" t="s">
        <v>9</v>
      </c>
      <c r="J144" s="174"/>
    </row>
    <row r="145" spans="1:10" s="83" customFormat="1" ht="19.5" customHeight="1" hidden="1">
      <c r="A145" s="173">
        <f>A90</f>
        <v>0.6979166666666662</v>
      </c>
      <c r="B145" s="144">
        <v>51</v>
      </c>
      <c r="C145" s="215" t="str">
        <f>Spielplan1!C60</f>
        <v>Gr.A</v>
      </c>
      <c r="D145" s="215" t="s">
        <v>40</v>
      </c>
      <c r="E145" s="146">
        <f>Spielplan1!E60</f>
        <v>0</v>
      </c>
      <c r="F145" s="93" t="s">
        <v>8</v>
      </c>
      <c r="G145" s="147" t="str">
        <f>Spielplan1!G60</f>
        <v>A3</v>
      </c>
      <c r="H145" s="86"/>
      <c r="I145" s="93" t="s">
        <v>9</v>
      </c>
      <c r="J145" s="174"/>
    </row>
    <row r="146" spans="1:10" s="83" customFormat="1" ht="19.5" customHeight="1" hidden="1">
      <c r="A146" s="173">
        <f>A159+Vorgaben!$D$3+Vorgaben!$D$5</f>
        <v>0.7083333333333328</v>
      </c>
      <c r="B146" s="144">
        <v>54</v>
      </c>
      <c r="C146" s="215" t="str">
        <f>Spielplan2!C60</f>
        <v>Gr.C</v>
      </c>
      <c r="D146" s="215" t="s">
        <v>40</v>
      </c>
      <c r="E146" s="146">
        <f>Spielplan2!E60</f>
        <v>0</v>
      </c>
      <c r="F146" s="93" t="str">
        <f>Spielplan2!F60</f>
        <v>-</v>
      </c>
      <c r="G146" s="147" t="str">
        <f>Spielplan2!G60</f>
        <v>C3</v>
      </c>
      <c r="H146" s="86"/>
      <c r="I146" s="93" t="s">
        <v>9</v>
      </c>
      <c r="J146" s="174"/>
    </row>
    <row r="147" spans="1:10" s="83" customFormat="1" ht="19.5" customHeight="1" hidden="1">
      <c r="A147" s="173">
        <f>A109</f>
        <v>0.4791666666666668</v>
      </c>
      <c r="B147" s="144">
        <v>38</v>
      </c>
      <c r="C147" s="215" t="str">
        <f>Spielplan1!C55</f>
        <v>Gr.B</v>
      </c>
      <c r="D147" s="215" t="s">
        <v>39</v>
      </c>
      <c r="E147" s="146" t="str">
        <f>Spielplan1!E55</f>
        <v>B4</v>
      </c>
      <c r="F147" s="93" t="s">
        <v>8</v>
      </c>
      <c r="G147" s="147">
        <f>Spielplan1!G55</f>
        <v>0</v>
      </c>
      <c r="H147" s="86"/>
      <c r="I147" s="93" t="s">
        <v>9</v>
      </c>
      <c r="J147" s="174"/>
    </row>
    <row r="148" spans="1:10" s="83" customFormat="1" ht="19.5" customHeight="1" hidden="1">
      <c r="A148" s="173">
        <f>A139+Vorgaben!$D$3+Vorgaben!$D$5</f>
        <v>0.44791666666666674</v>
      </c>
      <c r="B148" s="144">
        <v>40</v>
      </c>
      <c r="C148" s="215" t="str">
        <f>Spielplan1!C52</f>
        <v>Gr.B</v>
      </c>
      <c r="D148" s="215" t="s">
        <v>38</v>
      </c>
      <c r="E148" s="146">
        <f>Spielplan1!E52</f>
        <v>0</v>
      </c>
      <c r="F148" s="93" t="s">
        <v>8</v>
      </c>
      <c r="G148" s="147" t="str">
        <f>Spielplan1!G52</f>
        <v>B2</v>
      </c>
      <c r="H148" s="86"/>
      <c r="I148" s="93" t="s">
        <v>9</v>
      </c>
      <c r="J148" s="174"/>
    </row>
    <row r="149" spans="1:10" s="83" customFormat="1" ht="19.5" customHeight="1" hidden="1">
      <c r="A149" s="173">
        <f>A82+Vorgaben!$D$3+Vorgaben!$D$5</f>
        <v>0.6666666666666663</v>
      </c>
      <c r="B149" s="144">
        <v>41</v>
      </c>
      <c r="C149" s="215" t="str">
        <f>Spielplan2!C51</f>
        <v>Gr.C</v>
      </c>
      <c r="D149" s="215" t="s">
        <v>39</v>
      </c>
      <c r="E149" s="146">
        <f>Spielplan2!E51</f>
        <v>0</v>
      </c>
      <c r="F149" s="93" t="str">
        <f>Spielplan2!F51</f>
        <v>-</v>
      </c>
      <c r="G149" s="147" t="str">
        <f>Spielplan2!G51</f>
        <v>C2</v>
      </c>
      <c r="H149" s="86"/>
      <c r="I149" s="93" t="s">
        <v>9</v>
      </c>
      <c r="J149" s="174"/>
    </row>
    <row r="150" spans="1:10" s="83" customFormat="1" ht="19.5" customHeight="1" hidden="1">
      <c r="A150" s="173">
        <f>A147</f>
        <v>0.4791666666666668</v>
      </c>
      <c r="B150" s="144">
        <v>53</v>
      </c>
      <c r="C150" s="215" t="str">
        <f>Spielplan1!C56</f>
        <v>Gr.B</v>
      </c>
      <c r="D150" s="215" t="s">
        <v>39</v>
      </c>
      <c r="E150" s="146">
        <f>Spielplan1!E56</f>
        <v>0</v>
      </c>
      <c r="F150" s="93" t="s">
        <v>8</v>
      </c>
      <c r="G150" s="147" t="str">
        <f>Spielplan1!G56</f>
        <v>B3</v>
      </c>
      <c r="H150" s="86"/>
      <c r="I150" s="93" t="s">
        <v>9</v>
      </c>
      <c r="J150" s="174"/>
    </row>
    <row r="151" spans="1:10" s="83" customFormat="1" ht="19.5" customHeight="1" hidden="1">
      <c r="A151" s="173">
        <f>A146</f>
        <v>0.7083333333333328</v>
      </c>
      <c r="B151" s="144">
        <f>B146+1</f>
        <v>55</v>
      </c>
      <c r="C151" s="215" t="str">
        <f>Spielplan2!C61</f>
        <v>Gr.D</v>
      </c>
      <c r="D151" s="215" t="s">
        <v>39</v>
      </c>
      <c r="E151" s="146" t="str">
        <f>Spielplan2!E61</f>
        <v>D1</v>
      </c>
      <c r="F151" s="93" t="str">
        <f>Spielplan2!F61</f>
        <v>-</v>
      </c>
      <c r="G151" s="147">
        <f>Spielplan2!G61</f>
        <v>0</v>
      </c>
      <c r="H151" s="86"/>
      <c r="I151" s="93" t="s">
        <v>9</v>
      </c>
      <c r="J151" s="174"/>
    </row>
    <row r="152" spans="1:10" s="83" customFormat="1" ht="19.5" customHeight="1" hidden="1">
      <c r="A152" s="173">
        <f>A111</f>
        <v>0.4895833333333335</v>
      </c>
      <c r="B152" s="144">
        <f>B111+1</f>
        <v>83</v>
      </c>
      <c r="C152" s="215" t="str">
        <f>Spielplan2!C55</f>
        <v>Gr.D</v>
      </c>
      <c r="D152" s="215" t="s">
        <v>40</v>
      </c>
      <c r="E152" s="146" t="str">
        <f>Spielplan2!E55</f>
        <v>D4</v>
      </c>
      <c r="F152" s="93" t="str">
        <f>Spielplan2!F55</f>
        <v>-</v>
      </c>
      <c r="G152" s="147">
        <f>Spielplan2!G55</f>
        <v>0</v>
      </c>
      <c r="H152" s="86"/>
      <c r="I152" s="93" t="s">
        <v>9</v>
      </c>
      <c r="J152" s="174"/>
    </row>
    <row r="153" spans="1:10" s="83" customFormat="1" ht="19.5" customHeight="1" hidden="1">
      <c r="A153" s="173">
        <f>A152</f>
        <v>0.4895833333333335</v>
      </c>
      <c r="B153" s="144">
        <f>B152+1</f>
        <v>84</v>
      </c>
      <c r="C153" s="215" t="str">
        <f>Spielplan2!C56</f>
        <v>Gr.D</v>
      </c>
      <c r="D153" s="215" t="s">
        <v>55</v>
      </c>
      <c r="E153" s="146">
        <f>Spielplan2!E56</f>
        <v>0</v>
      </c>
      <c r="F153" s="93" t="str">
        <f>Spielplan2!F56</f>
        <v>-</v>
      </c>
      <c r="G153" s="147" t="str">
        <f>Spielplan2!G56</f>
        <v>D3</v>
      </c>
      <c r="H153" s="86"/>
      <c r="I153" s="93" t="s">
        <v>9</v>
      </c>
      <c r="J153" s="174"/>
    </row>
    <row r="154" spans="1:10" s="83" customFormat="1" ht="19.5" customHeight="1" hidden="1">
      <c r="A154" s="173">
        <f>A117+Vorgaben!$D$3+Vorgaben!$D$5</f>
        <v>0.53125</v>
      </c>
      <c r="B154" s="144">
        <v>67</v>
      </c>
      <c r="C154" s="215" t="str">
        <f>Spielplan2!C59</f>
        <v>Gr.C</v>
      </c>
      <c r="D154" s="215" t="s">
        <v>38</v>
      </c>
      <c r="E154" s="146" t="str">
        <f>Spielplan2!E59</f>
        <v>C1</v>
      </c>
      <c r="F154" s="93" t="str">
        <f>Spielplan2!F59</f>
        <v>-</v>
      </c>
      <c r="G154" s="147">
        <f>Spielplan2!G59</f>
        <v>0</v>
      </c>
      <c r="H154" s="86"/>
      <c r="I154" s="93" t="s">
        <v>9</v>
      </c>
      <c r="J154" s="174"/>
    </row>
    <row r="155" spans="1:10" s="83" customFormat="1" ht="19.5" customHeight="1" hidden="1">
      <c r="A155" s="173">
        <f>A158+Vorgaben!$D$3+Vorgaben!$D$5</f>
        <v>0.53125</v>
      </c>
      <c r="B155" s="144">
        <v>46</v>
      </c>
      <c r="C155" s="215" t="str">
        <f>Spielplan2!C57</f>
        <v>Gr.C</v>
      </c>
      <c r="D155" s="215" t="s">
        <v>38</v>
      </c>
      <c r="E155" s="146" t="str">
        <f>Spielplan2!E57</f>
        <v>C1</v>
      </c>
      <c r="F155" s="93" t="str">
        <f>Spielplan2!F57</f>
        <v>-</v>
      </c>
      <c r="G155" s="147">
        <f>Spielplan2!G57</f>
        <v>0</v>
      </c>
      <c r="H155" s="86"/>
      <c r="I155" s="93" t="s">
        <v>9</v>
      </c>
      <c r="J155" s="174"/>
    </row>
    <row r="156" spans="1:10" s="83" customFormat="1" ht="19.5" customHeight="1" hidden="1">
      <c r="A156" s="173">
        <f>A155</f>
        <v>0.53125</v>
      </c>
      <c r="B156" s="144">
        <f>B155+1</f>
        <v>47</v>
      </c>
      <c r="C156" s="215" t="str">
        <f>Spielplan2!C58</f>
        <v>Gr.D</v>
      </c>
      <c r="D156" s="215" t="s">
        <v>39</v>
      </c>
      <c r="E156" s="146" t="str">
        <f>Spielplan2!E58</f>
        <v>D1</v>
      </c>
      <c r="F156" s="93" t="str">
        <f>Spielplan2!F58</f>
        <v>-</v>
      </c>
      <c r="G156" s="147">
        <f>Spielplan2!G58</f>
        <v>0</v>
      </c>
      <c r="H156" s="86"/>
      <c r="I156" s="93" t="s">
        <v>9</v>
      </c>
      <c r="J156" s="174"/>
    </row>
    <row r="157" spans="1:10" s="83" customFormat="1" ht="19.5" customHeight="1" hidden="1">
      <c r="A157" s="173">
        <f>A52</f>
        <v>0.5000000000000002</v>
      </c>
      <c r="B157" s="144">
        <v>42</v>
      </c>
      <c r="C157" s="215" t="str">
        <f>Spielplan1!C57</f>
        <v>Gr.A</v>
      </c>
      <c r="D157" s="215" t="s">
        <v>40</v>
      </c>
      <c r="E157" s="146" t="str">
        <f>Spielplan1!E57</f>
        <v>A1</v>
      </c>
      <c r="F157" s="93" t="s">
        <v>8</v>
      </c>
      <c r="G157" s="147">
        <f>Spielplan1!G57</f>
        <v>0</v>
      </c>
      <c r="H157" s="86"/>
      <c r="I157" s="93" t="s">
        <v>9</v>
      </c>
      <c r="J157" s="174"/>
    </row>
    <row r="158" spans="1:10" s="83" customFormat="1" ht="19.5" customHeight="1" hidden="1">
      <c r="A158" s="173">
        <f>A114+Vorgaben!$D$3+Vorgaben!$D$5</f>
        <v>0.5208333333333334</v>
      </c>
      <c r="B158" s="144">
        <v>43</v>
      </c>
      <c r="C158" s="215" t="str">
        <f>Spielplan1!C58</f>
        <v>Gr.B</v>
      </c>
      <c r="D158" s="215" t="s">
        <v>38</v>
      </c>
      <c r="E158" s="146" t="str">
        <f>Spielplan1!E58</f>
        <v>B1</v>
      </c>
      <c r="F158" s="93" t="s">
        <v>8</v>
      </c>
      <c r="G158" s="147">
        <f>Spielplan1!G58</f>
        <v>0</v>
      </c>
      <c r="H158" s="86"/>
      <c r="I158" s="93" t="s">
        <v>9</v>
      </c>
      <c r="J158" s="174"/>
    </row>
    <row r="159" spans="1:10" s="83" customFormat="1" ht="19.5" customHeight="1" hidden="1">
      <c r="A159" s="173">
        <f>A145</f>
        <v>0.6979166666666662</v>
      </c>
      <c r="B159" s="144">
        <v>69</v>
      </c>
      <c r="C159" s="215" t="str">
        <f>Spielplan1!C61</f>
        <v>Gr.B</v>
      </c>
      <c r="D159" s="215" t="s">
        <v>40</v>
      </c>
      <c r="E159" s="146" t="str">
        <f>Spielplan1!E61</f>
        <v>B1</v>
      </c>
      <c r="F159" s="93" t="s">
        <v>8</v>
      </c>
      <c r="G159" s="147">
        <f>Spielplan1!G61</f>
        <v>0</v>
      </c>
      <c r="H159" s="86"/>
      <c r="I159" s="93" t="s">
        <v>9</v>
      </c>
      <c r="J159" s="174"/>
    </row>
    <row r="160" spans="1:10" s="83" customFormat="1" ht="19.5" customHeight="1" hidden="1">
      <c r="A160" s="173">
        <f>A64+Vorgaben!$D$3+Vorgaben!$D$5</f>
        <v>0.5729166666666666</v>
      </c>
      <c r="B160" s="144">
        <v>77</v>
      </c>
      <c r="C160" s="215" t="str">
        <f>Spielplan2!C63</f>
        <v>Gr.C</v>
      </c>
      <c r="D160" s="215" t="s">
        <v>39</v>
      </c>
      <c r="E160" s="146">
        <f>Spielplan2!E63</f>
        <v>0</v>
      </c>
      <c r="F160" s="93" t="str">
        <f>Spielplan2!F63</f>
        <v>-</v>
      </c>
      <c r="G160" s="147" t="str">
        <f>Spielplan2!G63</f>
        <v>C4</v>
      </c>
      <c r="H160" s="86"/>
      <c r="I160" s="93" t="s">
        <v>9</v>
      </c>
      <c r="J160" s="174"/>
    </row>
    <row r="161" spans="1:10" s="83" customFormat="1" ht="19.5" customHeight="1" hidden="1">
      <c r="A161" s="173">
        <f>A64</f>
        <v>0.5625</v>
      </c>
      <c r="B161" s="144">
        <v>56</v>
      </c>
      <c r="C161" s="215" t="str">
        <f>Spielplan1!C64</f>
        <v>Gr.A</v>
      </c>
      <c r="D161" s="215" t="s">
        <v>39</v>
      </c>
      <c r="E161" s="146">
        <f>Spielplan1!E64</f>
        <v>0</v>
      </c>
      <c r="F161" s="93" t="s">
        <v>8</v>
      </c>
      <c r="G161" s="147" t="str">
        <f>Spielplan1!G64</f>
        <v>A2</v>
      </c>
      <c r="H161" s="86"/>
      <c r="I161" s="93" t="s">
        <v>9</v>
      </c>
      <c r="J161" s="174"/>
    </row>
    <row r="162" spans="1:10" s="83" customFormat="1" ht="19.5" customHeight="1" hidden="1">
      <c r="A162" s="173">
        <f>A91</f>
        <v>0.6979166666666662</v>
      </c>
      <c r="B162" s="144">
        <f>B91+1</f>
        <v>65</v>
      </c>
      <c r="C162" s="215" t="str">
        <f>Spielplan2!C62</f>
        <v>Gr.D</v>
      </c>
      <c r="D162" s="215" t="s">
        <v>55</v>
      </c>
      <c r="E162" s="146">
        <f>Spielplan2!E62</f>
        <v>0</v>
      </c>
      <c r="F162" s="93" t="str">
        <f>Spielplan2!F62</f>
        <v>-</v>
      </c>
      <c r="G162" s="147" t="str">
        <f>Spielplan2!G62</f>
        <v>D3</v>
      </c>
      <c r="H162" s="86"/>
      <c r="I162" s="93" t="s">
        <v>9</v>
      </c>
      <c r="J162" s="174"/>
    </row>
    <row r="163" spans="1:10" s="83" customFormat="1" ht="19.5" customHeight="1" hidden="1">
      <c r="A163" s="173">
        <f>A151+Vorgaben!$D$3+Vorgaben!$D$5</f>
        <v>0.7187499999999994</v>
      </c>
      <c r="B163" s="144">
        <v>73</v>
      </c>
      <c r="C163" s="215" t="str">
        <f>Spielplan1!C65</f>
        <v>Gr.A</v>
      </c>
      <c r="D163" s="215" t="s">
        <v>38</v>
      </c>
      <c r="E163" s="146">
        <f>Spielplan1!E65</f>
        <v>0</v>
      </c>
      <c r="F163" s="93" t="s">
        <v>8</v>
      </c>
      <c r="G163" s="147" t="str">
        <f>Spielplan1!G65</f>
        <v>A4</v>
      </c>
      <c r="H163" s="86"/>
      <c r="I163" s="93" t="s">
        <v>9</v>
      </c>
      <c r="J163" s="174"/>
    </row>
    <row r="164" spans="1:10" s="83" customFormat="1" ht="19.5" customHeight="1" hidden="1">
      <c r="A164" s="173">
        <f>A88</f>
        <v>0.6874999999999996</v>
      </c>
      <c r="B164" s="144">
        <v>65</v>
      </c>
      <c r="C164" s="215" t="str">
        <f>Spielplan1!C59</f>
        <v>Gr.A</v>
      </c>
      <c r="D164" s="215" t="s">
        <v>39</v>
      </c>
      <c r="E164" s="146" t="str">
        <f>Spielplan1!E59</f>
        <v>A1</v>
      </c>
      <c r="F164" s="93" t="s">
        <v>8</v>
      </c>
      <c r="G164" s="147">
        <f>Spielplan1!G59</f>
        <v>0</v>
      </c>
      <c r="H164" s="86"/>
      <c r="I164" s="93" t="s">
        <v>9</v>
      </c>
      <c r="J164" s="174"/>
    </row>
    <row r="165" spans="1:10" s="83" customFormat="1" ht="19.5" customHeight="1" hidden="1">
      <c r="A165" s="173">
        <f>A171+Vorgaben!$D$3+Vorgaben!$D$5</f>
        <v>0.5833333333333333</v>
      </c>
      <c r="B165" s="144">
        <f>B71+1</f>
        <v>45</v>
      </c>
      <c r="C165" s="215" t="str">
        <f>Spielplan2!C66</f>
        <v>Gr.D</v>
      </c>
      <c r="D165" s="215" t="s">
        <v>40</v>
      </c>
      <c r="E165" s="146">
        <f>Spielplan2!E66</f>
        <v>0</v>
      </c>
      <c r="F165" s="93" t="str">
        <f>Spielplan2!F66</f>
        <v>-</v>
      </c>
      <c r="G165" s="147" t="str">
        <f>Spielplan2!G66</f>
        <v>D4</v>
      </c>
      <c r="H165" s="86"/>
      <c r="I165" s="93" t="s">
        <v>9</v>
      </c>
      <c r="J165" s="174"/>
    </row>
    <row r="166" spans="1:10" s="83" customFormat="1" ht="19.5" customHeight="1" hidden="1">
      <c r="A166" s="173">
        <f>A165</f>
        <v>0.5833333333333333</v>
      </c>
      <c r="B166" s="144">
        <f>B165+1</f>
        <v>46</v>
      </c>
      <c r="C166" s="215" t="str">
        <f>Spielplan2!C67</f>
        <v>Gr.D</v>
      </c>
      <c r="D166" s="215" t="s">
        <v>39</v>
      </c>
      <c r="E166" s="146">
        <f>Spielplan2!E67</f>
        <v>0</v>
      </c>
      <c r="F166" s="93" t="str">
        <f>Spielplan2!F67</f>
        <v>-</v>
      </c>
      <c r="G166" s="147" t="str">
        <f>Spielplan2!G67</f>
        <v>D2</v>
      </c>
      <c r="H166" s="86"/>
      <c r="I166" s="93" t="s">
        <v>9</v>
      </c>
      <c r="J166" s="174"/>
    </row>
    <row r="167" spans="1:10" s="83" customFormat="1" ht="19.5" customHeight="1" hidden="1">
      <c r="A167" s="173">
        <f>A170</f>
        <v>0.645833333333333</v>
      </c>
      <c r="B167" s="144">
        <v>20</v>
      </c>
      <c r="C167" s="215" t="str">
        <f>Spielplan1!C44</f>
        <v>Gr.A</v>
      </c>
      <c r="D167" s="215" t="s">
        <v>39</v>
      </c>
      <c r="E167" s="146" t="str">
        <f>Spielplan1!E44</f>
        <v>A6</v>
      </c>
      <c r="F167" s="93" t="s">
        <v>8</v>
      </c>
      <c r="G167" s="147">
        <f>Spielplan1!G44</f>
        <v>0</v>
      </c>
      <c r="H167" s="86"/>
      <c r="I167" s="93" t="s">
        <v>9</v>
      </c>
      <c r="J167" s="174"/>
    </row>
    <row r="168" spans="1:10" s="83" customFormat="1" ht="19.5" customHeight="1" hidden="1">
      <c r="A168" s="173">
        <f>A66+Vorgaben!$D$3+Vorgaben!$D$5</f>
        <v>0.5833333333333333</v>
      </c>
      <c r="B168" s="144">
        <v>80</v>
      </c>
      <c r="C168" s="215" t="str">
        <f>Spielplan1!C66</f>
        <v>Gr.B</v>
      </c>
      <c r="D168" s="215" t="s">
        <v>39</v>
      </c>
      <c r="E168" s="146">
        <f>Spielplan1!E66</f>
        <v>0</v>
      </c>
      <c r="F168" s="93" t="s">
        <v>8</v>
      </c>
      <c r="G168" s="147" t="str">
        <f>Spielplan1!G66</f>
        <v>B4</v>
      </c>
      <c r="H168" s="86"/>
      <c r="I168" s="93" t="s">
        <v>9</v>
      </c>
      <c r="J168" s="174"/>
    </row>
    <row r="169" spans="1:10" s="83" customFormat="1" ht="19.5" customHeight="1" hidden="1">
      <c r="A169" s="173">
        <f>A41+Vorgaben!$D$3+Vorgaben!$D$5</f>
        <v>0.4479166666666668</v>
      </c>
      <c r="B169" s="144">
        <v>10</v>
      </c>
      <c r="C169" s="215" t="str">
        <f>Spielplan1!C63</f>
        <v>Gr.A</v>
      </c>
      <c r="D169" s="215" t="s">
        <v>38</v>
      </c>
      <c r="E169" s="146">
        <f>Spielplan1!E63</f>
        <v>0</v>
      </c>
      <c r="F169" s="93" t="s">
        <v>8</v>
      </c>
      <c r="G169" s="147">
        <f>Spielplan1!G63</f>
        <v>0</v>
      </c>
      <c r="H169" s="86"/>
      <c r="I169" s="93" t="s">
        <v>9</v>
      </c>
      <c r="J169" s="174"/>
    </row>
    <row r="170" spans="1:10" s="83" customFormat="1" ht="19.5" customHeight="1" hidden="1">
      <c r="A170" s="173">
        <f>A137+Vorgaben!$D$3+Vorgaben!$D$5</f>
        <v>0.645833333333333</v>
      </c>
      <c r="B170" s="144">
        <v>16</v>
      </c>
      <c r="C170" s="215" t="str">
        <f>Spielplan1!C43</f>
        <v>Gr.A</v>
      </c>
      <c r="D170" s="215" t="s">
        <v>38</v>
      </c>
      <c r="E170" s="146">
        <f>Spielplan1!E43</f>
        <v>0</v>
      </c>
      <c r="F170" s="93" t="s">
        <v>8</v>
      </c>
      <c r="G170" s="147" t="str">
        <f>Spielplan1!G43</f>
        <v>A5</v>
      </c>
      <c r="H170" s="86"/>
      <c r="I170" s="93" t="s">
        <v>9</v>
      </c>
      <c r="J170" s="174"/>
    </row>
    <row r="171" spans="1:10" s="83" customFormat="1" ht="19.5" customHeight="1" hidden="1">
      <c r="A171" s="173">
        <f>A134</f>
        <v>0.5729166666666666</v>
      </c>
      <c r="B171" s="144">
        <v>60</v>
      </c>
      <c r="C171" s="215" t="str">
        <f>Spielplan1!C67</f>
        <v>Gr.B</v>
      </c>
      <c r="D171" s="215" t="s">
        <v>40</v>
      </c>
      <c r="E171" s="146">
        <f>Spielplan1!E67</f>
        <v>0</v>
      </c>
      <c r="F171" s="93" t="s">
        <v>8</v>
      </c>
      <c r="G171" s="147" t="str">
        <f>Spielplan1!G67</f>
        <v>B2</v>
      </c>
      <c r="H171" s="86"/>
      <c r="I171" s="93" t="s">
        <v>9</v>
      </c>
      <c r="J171" s="174"/>
    </row>
    <row r="172" spans="1:10" s="83" customFormat="1" ht="19.5" customHeight="1" hidden="1">
      <c r="A172" s="173">
        <f>A126+Vorgaben!$D$3+Vorgaben!$D$5</f>
        <v>0.5000000000000002</v>
      </c>
      <c r="B172" s="144">
        <v>67</v>
      </c>
      <c r="C172" s="215" t="str">
        <f>Spielplan3!C42</f>
        <v>Gr.F</v>
      </c>
      <c r="D172" s="215" t="s">
        <v>60</v>
      </c>
      <c r="E172" s="146">
        <f>Spielplan3!E42</f>
        <v>0</v>
      </c>
      <c r="F172" s="93" t="s">
        <v>8</v>
      </c>
      <c r="G172" s="147">
        <f>Spielplan3!G42</f>
        <v>0</v>
      </c>
      <c r="H172" s="86"/>
      <c r="I172" s="93" t="s">
        <v>9</v>
      </c>
      <c r="J172" s="174"/>
    </row>
    <row r="173" spans="1:10" s="83" customFormat="1" ht="19.5" customHeight="1" hidden="1">
      <c r="A173" s="173">
        <f>A176+Vorgaben!$D$3+Vorgaben!$D$5</f>
        <v>0.6249999999999998</v>
      </c>
      <c r="B173" s="144">
        <v>46</v>
      </c>
      <c r="C173" s="215" t="str">
        <f>Spielplan3!C43</f>
        <v>Gr.E</v>
      </c>
      <c r="D173" s="215" t="s">
        <v>61</v>
      </c>
      <c r="E173" s="146">
        <f>Spielplan3!E43</f>
        <v>0</v>
      </c>
      <c r="F173" s="93" t="s">
        <v>8</v>
      </c>
      <c r="G173" s="147" t="str">
        <f>Spielplan3!G43</f>
        <v>E5</v>
      </c>
      <c r="H173" s="86"/>
      <c r="I173" s="93" t="s">
        <v>9</v>
      </c>
      <c r="J173" s="174"/>
    </row>
    <row r="174" spans="1:10" s="83" customFormat="1" ht="19.5" customHeight="1" hidden="1">
      <c r="A174" s="173">
        <f>A173</f>
        <v>0.6249999999999998</v>
      </c>
      <c r="B174" s="144">
        <f>B173+1</f>
        <v>47</v>
      </c>
      <c r="C174" s="215" t="str">
        <f>Spielplan3!C44</f>
        <v>Gr.E</v>
      </c>
      <c r="D174" s="215" t="s">
        <v>62</v>
      </c>
      <c r="E174" s="146" t="str">
        <f>Spielplan3!E44</f>
        <v>E6</v>
      </c>
      <c r="F174" s="93" t="s">
        <v>8</v>
      </c>
      <c r="G174" s="147">
        <f>Spielplan3!G44</f>
        <v>0</v>
      </c>
      <c r="H174" s="86"/>
      <c r="I174" s="93" t="s">
        <v>9</v>
      </c>
      <c r="J174" s="174"/>
    </row>
    <row r="175" spans="1:10" s="83" customFormat="1" ht="19.5" customHeight="1" hidden="1">
      <c r="A175" s="173">
        <f>A120</f>
        <v>0.44791666666666674</v>
      </c>
      <c r="B175" s="144">
        <v>42</v>
      </c>
      <c r="C175" s="215" t="str">
        <f>Spielplan3!C45</f>
        <v>Gr.F</v>
      </c>
      <c r="D175" s="215" t="s">
        <v>63</v>
      </c>
      <c r="E175" s="146">
        <f>Spielplan3!E45</f>
        <v>0</v>
      </c>
      <c r="F175" s="93" t="s">
        <v>8</v>
      </c>
      <c r="G175" s="147" t="str">
        <f>Spielplan3!G45</f>
        <v>F5</v>
      </c>
      <c r="H175" s="86"/>
      <c r="I175" s="93" t="s">
        <v>9</v>
      </c>
      <c r="J175" s="174"/>
    </row>
    <row r="176" spans="1:10" s="83" customFormat="1" ht="19.5" customHeight="1" hidden="1">
      <c r="A176" s="173">
        <f>A72+Vorgaben!$D$3+Vorgaben!$D$5</f>
        <v>0.6145833333333331</v>
      </c>
      <c r="B176" s="144">
        <v>43</v>
      </c>
      <c r="C176" s="215" t="str">
        <f>Spielplan3!C46</f>
        <v>Gr.F</v>
      </c>
      <c r="D176" s="215" t="s">
        <v>64</v>
      </c>
      <c r="E176" s="146" t="str">
        <f>Spielplan3!E46</f>
        <v>F6</v>
      </c>
      <c r="F176" s="93" t="s">
        <v>8</v>
      </c>
      <c r="G176" s="147">
        <f>Spielplan3!G46</f>
        <v>0</v>
      </c>
      <c r="H176" s="86"/>
      <c r="I176" s="93" t="s">
        <v>9</v>
      </c>
      <c r="J176" s="174"/>
    </row>
    <row r="177" spans="1:10" s="83" customFormat="1" ht="19.5" customHeight="1" hidden="1">
      <c r="A177" s="173">
        <f>A163</f>
        <v>0.7187499999999994</v>
      </c>
      <c r="B177" s="144">
        <v>69</v>
      </c>
      <c r="C177" s="215" t="str">
        <f>Spielplan3!C47</f>
        <v>Gr.E</v>
      </c>
      <c r="D177" s="215" t="s">
        <v>65</v>
      </c>
      <c r="E177" s="146" t="str">
        <f>Spielplan3!E47</f>
        <v>E5</v>
      </c>
      <c r="F177" s="93" t="s">
        <v>8</v>
      </c>
      <c r="G177" s="147">
        <f>Spielplan3!G47</f>
        <v>0</v>
      </c>
      <c r="H177" s="86"/>
      <c r="I177" s="93" t="s">
        <v>9</v>
      </c>
      <c r="J177" s="174"/>
    </row>
    <row r="178" spans="1:10" s="83" customFormat="1" ht="19.5" customHeight="1" hidden="1">
      <c r="A178" s="173">
        <f>A131+Vorgaben!$D$3+Vorgaben!$D$5</f>
        <v>0.48958333333333354</v>
      </c>
      <c r="B178" s="144">
        <v>77</v>
      </c>
      <c r="C178" s="215" t="str">
        <f>Spielplan3!C48</f>
        <v>Gr.E</v>
      </c>
      <c r="D178" s="215" t="s">
        <v>66</v>
      </c>
      <c r="E178" s="146" t="str">
        <f>Spielplan3!E48</f>
        <v>E6</v>
      </c>
      <c r="F178" s="93" t="s">
        <v>8</v>
      </c>
      <c r="G178" s="147">
        <f>Spielplan3!G48</f>
        <v>0</v>
      </c>
      <c r="H178" s="86"/>
      <c r="I178" s="93" t="s">
        <v>9</v>
      </c>
      <c r="J178" s="174"/>
    </row>
    <row r="179" spans="1:10" s="83" customFormat="1" ht="19.5" customHeight="1" hidden="1">
      <c r="A179" s="173">
        <f>A131</f>
        <v>0.47916666666666685</v>
      </c>
      <c r="B179" s="144">
        <v>56</v>
      </c>
      <c r="C179" s="215" t="str">
        <f>Spielplan3!C49</f>
        <v>Gr.F</v>
      </c>
      <c r="D179" s="215" t="s">
        <v>67</v>
      </c>
      <c r="E179" s="146" t="str">
        <f>Spielplan3!E49</f>
        <v>F5</v>
      </c>
      <c r="F179" s="93" t="s">
        <v>8</v>
      </c>
      <c r="G179" s="147">
        <f>Spielplan3!G49</f>
        <v>0</v>
      </c>
      <c r="H179" s="86"/>
      <c r="I179" s="93" t="s">
        <v>9</v>
      </c>
      <c r="J179" s="174"/>
    </row>
    <row r="180" spans="1:10" s="83" customFormat="1" ht="19.5" customHeight="1" hidden="1">
      <c r="A180" s="173">
        <f>A130</f>
        <v>0.6562499999999997</v>
      </c>
      <c r="B180" s="144">
        <f>B130+1</f>
        <v>25</v>
      </c>
      <c r="C180" s="215" t="str">
        <f>Spielplan3!C50</f>
        <v>Gr.F</v>
      </c>
      <c r="D180" s="215" t="s">
        <v>68</v>
      </c>
      <c r="E180" s="146" t="str">
        <f>Spielplan3!E50</f>
        <v>F6</v>
      </c>
      <c r="F180" s="93" t="s">
        <v>8</v>
      </c>
      <c r="G180" s="147">
        <f>Spielplan3!G50</f>
        <v>0</v>
      </c>
      <c r="H180" s="86"/>
      <c r="I180" s="93" t="s">
        <v>9</v>
      </c>
      <c r="J180" s="174"/>
    </row>
    <row r="181" spans="1:10" s="83" customFormat="1" ht="19.5" customHeight="1" hidden="1">
      <c r="A181" s="173">
        <f>A169+Vorgaben!$D$3+Vorgaben!$D$5</f>
        <v>0.4583333333333335</v>
      </c>
      <c r="B181" s="144">
        <v>73</v>
      </c>
      <c r="C181" s="215" t="str">
        <f>Spielplan3!C51</f>
        <v>Gr.E</v>
      </c>
      <c r="D181" s="215" t="s">
        <v>69</v>
      </c>
      <c r="E181" s="146">
        <f>Spielplan3!E51</f>
        <v>0</v>
      </c>
      <c r="F181" s="93" t="s">
        <v>8</v>
      </c>
      <c r="G181" s="147" t="str">
        <f>Spielplan3!G51</f>
        <v>E2</v>
      </c>
      <c r="H181" s="86"/>
      <c r="I181" s="93" t="s">
        <v>9</v>
      </c>
      <c r="J181" s="174"/>
    </row>
    <row r="182" spans="1:10" s="83" customFormat="1" ht="19.5" customHeight="1" hidden="1">
      <c r="A182" s="173">
        <f>A125</f>
        <v>0.6666666666666663</v>
      </c>
      <c r="B182" s="144">
        <v>65</v>
      </c>
      <c r="C182" s="215" t="str">
        <f>Spielplan3!C52</f>
        <v>Gr.F</v>
      </c>
      <c r="D182" s="215" t="s">
        <v>70</v>
      </c>
      <c r="E182" s="146">
        <f>Spielplan3!E52</f>
        <v>0</v>
      </c>
      <c r="F182" s="93" t="s">
        <v>8</v>
      </c>
      <c r="G182" s="147" t="str">
        <f>Spielplan3!G52</f>
        <v>F2</v>
      </c>
      <c r="H182" s="86"/>
      <c r="I182" s="93" t="s">
        <v>9</v>
      </c>
      <c r="J182" s="174"/>
    </row>
    <row r="183" spans="1:10" s="83" customFormat="1" ht="19.5" customHeight="1" hidden="1">
      <c r="A183" s="173">
        <f>A199+Vorgaben!$D$3+Vorgaben!$D$5</f>
        <v>0.5555555555555555</v>
      </c>
      <c r="B183" s="144">
        <f>B136+1</f>
        <v>72</v>
      </c>
      <c r="C183" s="215" t="str">
        <f>Spielplan3!C53</f>
        <v>Gr.E</v>
      </c>
      <c r="D183" s="215" t="s">
        <v>71</v>
      </c>
      <c r="E183" s="146" t="str">
        <f>Spielplan3!E53</f>
        <v>E4</v>
      </c>
      <c r="F183" s="93" t="s">
        <v>8</v>
      </c>
      <c r="G183" s="147">
        <f>Spielplan3!G53</f>
        <v>0</v>
      </c>
      <c r="H183" s="86"/>
      <c r="I183" s="93" t="s">
        <v>9</v>
      </c>
      <c r="J183" s="174"/>
    </row>
    <row r="184" spans="1:10" s="83" customFormat="1" ht="19.5" customHeight="1" hidden="1">
      <c r="A184" s="173">
        <f>A183</f>
        <v>0.5555555555555555</v>
      </c>
      <c r="B184" s="144">
        <f>B183+1</f>
        <v>73</v>
      </c>
      <c r="C184" s="215" t="str">
        <f>Spielplan3!C54</f>
        <v>Gr.E</v>
      </c>
      <c r="D184" s="215" t="s">
        <v>72</v>
      </c>
      <c r="E184" s="146">
        <f>Spielplan3!E54</f>
        <v>0</v>
      </c>
      <c r="F184" s="93" t="s">
        <v>8</v>
      </c>
      <c r="G184" s="147" t="str">
        <f>Spielplan3!G54</f>
        <v>E3</v>
      </c>
      <c r="H184" s="86"/>
      <c r="I184" s="93" t="s">
        <v>9</v>
      </c>
      <c r="J184" s="174"/>
    </row>
    <row r="185" spans="1:10" s="83" customFormat="1" ht="19.5" customHeight="1" hidden="1">
      <c r="A185" s="173">
        <f>A198</f>
        <v>0</v>
      </c>
      <c r="B185" s="144">
        <v>20</v>
      </c>
      <c r="C185" s="215" t="str">
        <f>Spielplan3!C55</f>
        <v>Gr.F</v>
      </c>
      <c r="D185" s="215" t="s">
        <v>73</v>
      </c>
      <c r="E185" s="146" t="str">
        <f>Spielplan3!E55</f>
        <v>F4</v>
      </c>
      <c r="F185" s="93" t="s">
        <v>8</v>
      </c>
      <c r="G185" s="147">
        <f>Spielplan3!G55</f>
        <v>0</v>
      </c>
      <c r="H185" s="86"/>
      <c r="I185" s="93" t="s">
        <v>9</v>
      </c>
      <c r="J185" s="174"/>
    </row>
    <row r="186" spans="1:10" s="83" customFormat="1" ht="19.5" customHeight="1" hidden="1">
      <c r="A186" s="173">
        <f>A133+Vorgaben!$D$3+Vorgaben!$D$5</f>
        <v>0.42708333333333337</v>
      </c>
      <c r="B186" s="144">
        <v>80</v>
      </c>
      <c r="C186" s="215" t="str">
        <f>Spielplan3!C56</f>
        <v>Gr.F</v>
      </c>
      <c r="D186" s="215" t="s">
        <v>74</v>
      </c>
      <c r="E186" s="146">
        <f>Spielplan3!E56</f>
        <v>0</v>
      </c>
      <c r="F186" s="93" t="s">
        <v>8</v>
      </c>
      <c r="G186" s="147" t="str">
        <f>Spielplan3!G56</f>
        <v>F3</v>
      </c>
      <c r="H186" s="86"/>
      <c r="I186" s="93" t="s">
        <v>9</v>
      </c>
      <c r="J186" s="174"/>
    </row>
    <row r="187" spans="1:10" s="83" customFormat="1" ht="19.5" customHeight="1" hidden="1">
      <c r="A187" s="173">
        <f>A139</f>
        <v>0.43750000000000006</v>
      </c>
      <c r="B187" s="144">
        <v>56</v>
      </c>
      <c r="C187" s="215" t="str">
        <f>Spielplan3!C57</f>
        <v>Gr.E</v>
      </c>
      <c r="D187" s="215" t="s">
        <v>75</v>
      </c>
      <c r="E187" s="146" t="str">
        <f>Spielplan3!E57</f>
        <v>E1</v>
      </c>
      <c r="F187" s="93" t="s">
        <v>8</v>
      </c>
      <c r="G187" s="147">
        <f>Spielplan3!G57</f>
        <v>0</v>
      </c>
      <c r="H187" s="86"/>
      <c r="I187" s="93" t="s">
        <v>9</v>
      </c>
      <c r="J187" s="174"/>
    </row>
    <row r="188" spans="1:10" s="83" customFormat="1" ht="19.5" customHeight="1" hidden="1">
      <c r="A188" s="173">
        <f>A142+Vorgaben!$D$3+Vorgaben!$D$5</f>
        <v>0.5520833333333334</v>
      </c>
      <c r="B188" s="144">
        <v>67</v>
      </c>
      <c r="C188" s="215" t="str">
        <f>Spielplan3!C58</f>
        <v>Gr.F</v>
      </c>
      <c r="D188" s="215" t="s">
        <v>76</v>
      </c>
      <c r="E188" s="146" t="str">
        <f>Spielplan3!E58</f>
        <v>F1</v>
      </c>
      <c r="F188" s="93" t="s">
        <v>8</v>
      </c>
      <c r="G188" s="147">
        <f>Spielplan3!G58</f>
        <v>0</v>
      </c>
      <c r="H188" s="86"/>
      <c r="I188" s="93" t="s">
        <v>9</v>
      </c>
      <c r="J188" s="174"/>
    </row>
    <row r="189" spans="1:10" s="83" customFormat="1" ht="19.5" customHeight="1" hidden="1">
      <c r="A189" s="173">
        <f>A192+Vorgaben!$D$3+Vorgaben!$D$5</f>
        <v>0.5625</v>
      </c>
      <c r="B189" s="144">
        <v>46</v>
      </c>
      <c r="C189" s="215" t="str">
        <f>Spielplan3!C59</f>
        <v>Gr.E</v>
      </c>
      <c r="D189" s="215" t="s">
        <v>77</v>
      </c>
      <c r="E189" s="146" t="str">
        <f>Spielplan3!E59</f>
        <v>E1</v>
      </c>
      <c r="F189" s="93" t="s">
        <v>8</v>
      </c>
      <c r="G189" s="147">
        <f>Spielplan3!G59</f>
        <v>0</v>
      </c>
      <c r="H189" s="86"/>
      <c r="I189" s="93" t="s">
        <v>9</v>
      </c>
      <c r="J189" s="174"/>
    </row>
    <row r="190" spans="1:10" s="83" customFormat="1" ht="19.5" customHeight="1" hidden="1">
      <c r="A190" s="173">
        <f>A189</f>
        <v>0.5625</v>
      </c>
      <c r="B190" s="144">
        <f>B189+1</f>
        <v>47</v>
      </c>
      <c r="C190" s="215" t="str">
        <f>Spielplan3!C60</f>
        <v>Gr.E</v>
      </c>
      <c r="D190" s="215" t="s">
        <v>78</v>
      </c>
      <c r="E190" s="146">
        <f>Spielplan3!E60</f>
        <v>0</v>
      </c>
      <c r="F190" s="93" t="s">
        <v>8</v>
      </c>
      <c r="G190" s="147" t="str">
        <f>Spielplan3!G60</f>
        <v>E3</v>
      </c>
      <c r="H190" s="86"/>
      <c r="I190" s="93" t="s">
        <v>9</v>
      </c>
      <c r="J190" s="174"/>
    </row>
    <row r="191" spans="1:10" s="83" customFormat="1" ht="19.5" customHeight="1" hidden="1">
      <c r="A191" s="173">
        <f>A136</f>
        <v>0.42708333333333337</v>
      </c>
      <c r="B191" s="144">
        <v>42</v>
      </c>
      <c r="C191" s="215" t="str">
        <f>Spielplan3!C61</f>
        <v>Gr.F</v>
      </c>
      <c r="D191" s="215" t="s">
        <v>79</v>
      </c>
      <c r="E191" s="146" t="str">
        <f>Spielplan3!E61</f>
        <v>F1</v>
      </c>
      <c r="F191" s="93" t="s">
        <v>8</v>
      </c>
      <c r="G191" s="147">
        <f>Spielplan3!G61</f>
        <v>0</v>
      </c>
      <c r="H191" s="86"/>
      <c r="I191" s="93" t="s">
        <v>9</v>
      </c>
      <c r="J191" s="174"/>
    </row>
    <row r="192" spans="1:10" s="83" customFormat="1" ht="19.5" customHeight="1" hidden="1">
      <c r="A192" s="173">
        <f>A135+Vorgaben!$D$3+Vorgaben!$D$5</f>
        <v>0.5520833333333334</v>
      </c>
      <c r="B192" s="144">
        <v>43</v>
      </c>
      <c r="C192" s="215" t="str">
        <f>Spielplan3!C62</f>
        <v>Gr.F</v>
      </c>
      <c r="D192" s="215" t="s">
        <v>80</v>
      </c>
      <c r="E192" s="146">
        <f>Spielplan3!E62</f>
        <v>0</v>
      </c>
      <c r="F192" s="93" t="s">
        <v>8</v>
      </c>
      <c r="G192" s="147" t="str">
        <f>Spielplan3!G62</f>
        <v>F3</v>
      </c>
      <c r="H192" s="86"/>
      <c r="I192" s="93" t="s">
        <v>9</v>
      </c>
      <c r="J192" s="174"/>
    </row>
    <row r="193" spans="1:10" s="83" customFormat="1" ht="19.5" customHeight="1" hidden="1">
      <c r="A193" s="173">
        <f>A179</f>
        <v>0.47916666666666685</v>
      </c>
      <c r="B193" s="144">
        <v>69</v>
      </c>
      <c r="C193" s="215" t="str">
        <f>Spielplan3!C63</f>
        <v>Gr.E</v>
      </c>
      <c r="D193" s="215" t="s">
        <v>81</v>
      </c>
      <c r="E193" s="146">
        <f>Spielplan3!E63</f>
        <v>0</v>
      </c>
      <c r="F193" s="93" t="s">
        <v>8</v>
      </c>
      <c r="G193" s="147" t="str">
        <f>Spielplan3!G63</f>
        <v>E4</v>
      </c>
      <c r="H193" s="86"/>
      <c r="I193" s="93" t="s">
        <v>9</v>
      </c>
      <c r="J193" s="174"/>
    </row>
    <row r="194" spans="1:10" s="83" customFormat="1" ht="19.5" customHeight="1" hidden="1">
      <c r="A194" s="173">
        <f>A147+Vorgaben!$D$3+Vorgaben!$D$5</f>
        <v>0.4895833333333335</v>
      </c>
      <c r="B194" s="144">
        <v>77</v>
      </c>
      <c r="C194" s="215" t="str">
        <f>Spielplan3!C64</f>
        <v>Gr.E</v>
      </c>
      <c r="D194" s="215" t="s">
        <v>82</v>
      </c>
      <c r="E194" s="146">
        <f>Spielplan3!E64</f>
        <v>0</v>
      </c>
      <c r="F194" s="93" t="s">
        <v>8</v>
      </c>
      <c r="G194" s="147">
        <f>Spielplan3!G64</f>
        <v>0</v>
      </c>
      <c r="H194" s="86"/>
      <c r="I194" s="93" t="s">
        <v>9</v>
      </c>
      <c r="J194" s="174"/>
    </row>
    <row r="195" spans="1:10" s="83" customFormat="1" ht="19.5" customHeight="1" hidden="1">
      <c r="A195" s="173">
        <f>A147</f>
        <v>0.4791666666666668</v>
      </c>
      <c r="B195" s="144">
        <v>56</v>
      </c>
      <c r="C195" s="215" t="str">
        <f>Spielplan3!C65</f>
        <v>Gr.E</v>
      </c>
      <c r="D195" s="215" t="s">
        <v>83</v>
      </c>
      <c r="E195" s="146">
        <f>Spielplan3!E65</f>
        <v>0</v>
      </c>
      <c r="F195" s="93" t="s">
        <v>8</v>
      </c>
      <c r="G195" s="147" t="str">
        <f>Spielplan3!G65</f>
        <v>E2</v>
      </c>
      <c r="H195" s="86"/>
      <c r="I195" s="93" t="s">
        <v>9</v>
      </c>
      <c r="J195" s="174"/>
    </row>
    <row r="196" spans="1:10" s="83" customFormat="1" ht="19.5" customHeight="1" hidden="1">
      <c r="A196" s="173">
        <f>A146</f>
        <v>0.7083333333333328</v>
      </c>
      <c r="B196" s="144">
        <f>B146+1</f>
        <v>55</v>
      </c>
      <c r="C196" s="215" t="str">
        <f>Spielplan3!C66</f>
        <v>Gr.F</v>
      </c>
      <c r="D196" s="215" t="s">
        <v>84</v>
      </c>
      <c r="E196" s="146">
        <f>Spielplan3!E66</f>
        <v>0</v>
      </c>
      <c r="F196" s="93" t="s">
        <v>8</v>
      </c>
      <c r="G196" s="147" t="str">
        <f>Spielplan3!G66</f>
        <v>F4</v>
      </c>
      <c r="H196" s="86"/>
      <c r="I196" s="93" t="s">
        <v>9</v>
      </c>
      <c r="J196" s="174"/>
    </row>
    <row r="197" spans="1:10" s="83" customFormat="1" ht="19.5" customHeight="1" hidden="1">
      <c r="A197" s="173">
        <f>A185+Vorgaben!$D$3+Vorgaben!$D$5</f>
        <v>0.010416666666666666</v>
      </c>
      <c r="B197" s="144">
        <v>73</v>
      </c>
      <c r="C197" s="215" t="str">
        <f>Spielplan3!C67</f>
        <v>Gr.F</v>
      </c>
      <c r="D197" s="215" t="s">
        <v>85</v>
      </c>
      <c r="E197" s="146">
        <f>Spielplan3!E67</f>
        <v>0</v>
      </c>
      <c r="F197" s="93" t="s">
        <v>8</v>
      </c>
      <c r="G197" s="147" t="str">
        <f>Spielplan3!G67</f>
        <v>F2</v>
      </c>
      <c r="H197" s="86"/>
      <c r="I197" s="93" t="s">
        <v>9</v>
      </c>
      <c r="J197" s="174"/>
    </row>
    <row r="198" spans="1:10" s="66" customFormat="1" ht="24" customHeight="1">
      <c r="A198" s="69"/>
      <c r="B198" s="61"/>
      <c r="C198" s="210"/>
      <c r="D198" s="210"/>
      <c r="E198" s="257" t="s">
        <v>198</v>
      </c>
      <c r="F198" s="257"/>
      <c r="G198" s="257"/>
      <c r="H198" s="263" t="s">
        <v>7</v>
      </c>
      <c r="I198" s="263"/>
      <c r="J198" s="263"/>
    </row>
    <row r="199" spans="1:10" s="66" customFormat="1" ht="15" customHeight="1">
      <c r="A199" s="187">
        <f>A119+Vorgaben!$D$3+Vorgaben!$D$7</f>
        <v>0.5451388888888888</v>
      </c>
      <c r="B199" s="73">
        <f>B119+1</f>
        <v>91</v>
      </c>
      <c r="C199" s="209"/>
      <c r="D199" s="209" t="s">
        <v>38</v>
      </c>
      <c r="E199" s="194" t="str">
        <f>IF(J114="","Erster Gruppe A",'Gruppen-Tabellen'!B3)</f>
        <v>Erster Gruppe A</v>
      </c>
      <c r="F199" s="67" t="s">
        <v>9</v>
      </c>
      <c r="G199" s="195" t="str">
        <f>IF(J119="","Zweitbester Gruppendritte",'Gruppen-Tabellen'!B65)</f>
        <v>Zweitbester Gruppendritte</v>
      </c>
      <c r="H199" s="74">
        <v>1</v>
      </c>
      <c r="I199" s="67" t="s">
        <v>9</v>
      </c>
      <c r="J199" s="188">
        <v>2</v>
      </c>
    </row>
    <row r="200" spans="1:10" s="136" customFormat="1" ht="16.5" customHeight="1">
      <c r="A200" s="180"/>
      <c r="B200" s="181"/>
      <c r="C200" s="207"/>
      <c r="D200" s="207"/>
      <c r="E200" s="182" t="s">
        <v>166</v>
      </c>
      <c r="F200" s="182"/>
      <c r="G200" s="198" t="s">
        <v>174</v>
      </c>
      <c r="H200" s="254"/>
      <c r="I200" s="255"/>
      <c r="J200" s="256"/>
    </row>
    <row r="201" spans="1:10" s="66" customFormat="1" ht="12.75" hidden="1">
      <c r="A201" s="69"/>
      <c r="C201" s="210"/>
      <c r="D201" s="210"/>
      <c r="E201" s="68"/>
      <c r="F201" s="68"/>
      <c r="G201" s="68"/>
      <c r="H201" s="138"/>
      <c r="I201" s="138"/>
      <c r="J201" s="138"/>
    </row>
    <row r="202" spans="1:10" s="66" customFormat="1" ht="15" customHeight="1">
      <c r="A202" s="187">
        <f>A199</f>
        <v>0.5451388888888888</v>
      </c>
      <c r="B202" s="73">
        <f>B199+1</f>
        <v>92</v>
      </c>
      <c r="C202" s="209"/>
      <c r="D202" s="209" t="s">
        <v>39</v>
      </c>
      <c r="E202" s="194" t="str">
        <f>IF(J115="","Erster Gruppe B",'Gruppen-Tabellen'!B15)</f>
        <v>Erster Gruppe B</v>
      </c>
      <c r="F202" s="67" t="s">
        <v>9</v>
      </c>
      <c r="G202" s="195" t="str">
        <f>IF(J119="","Bester Gruppendritte",'Gruppen-Tabellen'!B66)</f>
        <v>Bester Gruppendritte</v>
      </c>
      <c r="H202" s="74">
        <v>1</v>
      </c>
      <c r="I202" s="67" t="s">
        <v>9</v>
      </c>
      <c r="J202" s="188">
        <v>2</v>
      </c>
    </row>
    <row r="203" spans="1:10" s="136" customFormat="1" ht="16.5" customHeight="1">
      <c r="A203" s="180"/>
      <c r="B203" s="181"/>
      <c r="C203" s="207"/>
      <c r="D203" s="207"/>
      <c r="E203" s="182" t="s">
        <v>168</v>
      </c>
      <c r="F203" s="182"/>
      <c r="G203" s="198" t="s">
        <v>175</v>
      </c>
      <c r="H203" s="254"/>
      <c r="I203" s="255"/>
      <c r="J203" s="256"/>
    </row>
    <row r="204" spans="1:10" s="66" customFormat="1" ht="12.75">
      <c r="A204" s="69"/>
      <c r="C204" s="210"/>
      <c r="D204" s="210"/>
      <c r="E204" s="68"/>
      <c r="F204" s="68"/>
      <c r="G204" s="68"/>
      <c r="H204" s="138"/>
      <c r="I204" s="138"/>
      <c r="J204" s="138"/>
    </row>
    <row r="205" spans="1:10" s="66" customFormat="1" ht="15" customHeight="1">
      <c r="A205" s="187">
        <f>A202+Vorgaben!$D$3+Vorgaben!$D$7</f>
        <v>0.5590277777777777</v>
      </c>
      <c r="B205" s="73">
        <f>B202+1</f>
        <v>93</v>
      </c>
      <c r="C205" s="209"/>
      <c r="D205" s="209" t="s">
        <v>38</v>
      </c>
      <c r="E205" s="194" t="str">
        <f>IF(J116="","Erster Gruppe C",'Gruppen-Tabellen'!B26)</f>
        <v>Erster Gruppe C</v>
      </c>
      <c r="F205" s="67" t="s">
        <v>9</v>
      </c>
      <c r="G205" s="195" t="str">
        <f>IF(J119="","Zweiter Gruppe F",'Gruppen-Tabellen'!B56)</f>
        <v>Zweiter Gruppe F</v>
      </c>
      <c r="H205" s="74">
        <v>1</v>
      </c>
      <c r="I205" s="67" t="s">
        <v>9</v>
      </c>
      <c r="J205" s="188">
        <v>2</v>
      </c>
    </row>
    <row r="206" spans="1:10" s="136" customFormat="1" ht="16.5" customHeight="1">
      <c r="A206" s="180"/>
      <c r="B206" s="181"/>
      <c r="C206" s="207"/>
      <c r="D206" s="207"/>
      <c r="E206" s="182" t="s">
        <v>170</v>
      </c>
      <c r="F206" s="182"/>
      <c r="G206" s="182" t="s">
        <v>96</v>
      </c>
      <c r="H206" s="254"/>
      <c r="I206" s="255"/>
      <c r="J206" s="256"/>
    </row>
    <row r="207" spans="1:10" s="66" customFormat="1" ht="12.75" hidden="1">
      <c r="A207" s="69"/>
      <c r="C207" s="210"/>
      <c r="D207" s="210"/>
      <c r="E207" s="68"/>
      <c r="F207" s="68"/>
      <c r="G207" s="68"/>
      <c r="H207" s="138"/>
      <c r="I207" s="138"/>
      <c r="J207" s="138"/>
    </row>
    <row r="208" spans="1:10" s="134" customFormat="1" ht="12.75" customHeight="1" hidden="1">
      <c r="A208" s="189"/>
      <c r="B208" s="184"/>
      <c r="C208" s="208"/>
      <c r="D208" s="209" t="s">
        <v>39</v>
      </c>
      <c r="E208" s="183"/>
      <c r="F208" s="185"/>
      <c r="G208" s="183"/>
      <c r="H208" s="185"/>
      <c r="I208" s="183"/>
      <c r="J208" s="186"/>
    </row>
    <row r="209" spans="1:10" s="66" customFormat="1" ht="15" customHeight="1">
      <c r="A209" s="187">
        <f>A205</f>
        <v>0.5590277777777777</v>
      </c>
      <c r="B209" s="73">
        <f>B205+1</f>
        <v>94</v>
      </c>
      <c r="C209" s="209"/>
      <c r="D209" s="209" t="s">
        <v>39</v>
      </c>
      <c r="E209" s="194" t="str">
        <f>IF(J117="","Erster Gruppe D",'Gruppen-Tabellen'!B37)</f>
        <v>Erster Gruppe D</v>
      </c>
      <c r="F209" s="67" t="s">
        <v>9</v>
      </c>
      <c r="G209" s="195" t="str">
        <f>IF(J114="","Zweiter Gruppe A",'Gruppen-Tabellen'!B4)</f>
        <v>Zweiter Gruppe A</v>
      </c>
      <c r="H209" s="74">
        <v>1</v>
      </c>
      <c r="I209" s="67" t="s">
        <v>9</v>
      </c>
      <c r="J209" s="188">
        <v>2</v>
      </c>
    </row>
    <row r="210" spans="1:10" s="136" customFormat="1" ht="16.5" customHeight="1">
      <c r="A210" s="180"/>
      <c r="B210" s="181"/>
      <c r="C210" s="207"/>
      <c r="D210" s="207"/>
      <c r="E210" s="182" t="s">
        <v>172</v>
      </c>
      <c r="F210" s="182"/>
      <c r="G210" s="182" t="s">
        <v>167</v>
      </c>
      <c r="H210" s="254"/>
      <c r="I210" s="255"/>
      <c r="J210" s="256"/>
    </row>
    <row r="211" spans="1:10" s="66" customFormat="1" ht="12.75">
      <c r="A211" s="69"/>
      <c r="C211" s="210"/>
      <c r="D211" s="210"/>
      <c r="E211" s="68"/>
      <c r="F211" s="68"/>
      <c r="G211" s="68"/>
      <c r="H211" s="138"/>
      <c r="I211" s="138"/>
      <c r="J211" s="138"/>
    </row>
    <row r="212" spans="1:10" s="66" customFormat="1" ht="15" customHeight="1">
      <c r="A212" s="187">
        <f>A209+Vorgaben!$D$3+Vorgaben!$D$7</f>
        <v>0.5729166666666665</v>
      </c>
      <c r="B212" s="73">
        <f>B209+1</f>
        <v>95</v>
      </c>
      <c r="C212" s="209"/>
      <c r="D212" s="209" t="s">
        <v>38</v>
      </c>
      <c r="E212" s="194" t="str">
        <f>IF(J118="","Erster Gruppe E",'Gruppen-Tabellen'!B46)</f>
        <v>Erster Gruppe E</v>
      </c>
      <c r="F212" s="67" t="s">
        <v>9</v>
      </c>
      <c r="G212" s="195" t="str">
        <f>IF(J115="","Zweiter Gruppe B",'Gruppen-Tabellen'!B16)</f>
        <v>Zweiter Gruppe B</v>
      </c>
      <c r="H212" s="74">
        <v>1</v>
      </c>
      <c r="I212" s="67" t="s">
        <v>9</v>
      </c>
      <c r="J212" s="188">
        <v>2</v>
      </c>
    </row>
    <row r="213" spans="1:10" s="136" customFormat="1" ht="16.5" customHeight="1">
      <c r="A213" s="180"/>
      <c r="B213" s="181"/>
      <c r="C213" s="207"/>
      <c r="D213" s="207"/>
      <c r="E213" s="182" t="s">
        <v>94</v>
      </c>
      <c r="F213" s="182"/>
      <c r="G213" s="182" t="s">
        <v>169</v>
      </c>
      <c r="H213" s="254"/>
      <c r="I213" s="255"/>
      <c r="J213" s="256"/>
    </row>
    <row r="214" spans="1:10" s="66" customFormat="1" ht="12.75" hidden="1">
      <c r="A214" s="69"/>
      <c r="C214" s="210"/>
      <c r="D214" s="210"/>
      <c r="E214" s="68"/>
      <c r="F214" s="68"/>
      <c r="G214" s="68"/>
      <c r="H214" s="138"/>
      <c r="I214" s="138"/>
      <c r="J214" s="138"/>
    </row>
    <row r="215" spans="1:10" s="66" customFormat="1" ht="15" customHeight="1">
      <c r="A215" s="187">
        <f>A212</f>
        <v>0.5729166666666665</v>
      </c>
      <c r="B215" s="73">
        <f>B212+1</f>
        <v>96</v>
      </c>
      <c r="C215" s="209"/>
      <c r="D215" s="209"/>
      <c r="E215" s="194" t="str">
        <f>IF(J119="","Erster Gruppe F",'Gruppen-Tabellen'!B55)</f>
        <v>Erster Gruppe F</v>
      </c>
      <c r="F215" s="67" t="s">
        <v>9</v>
      </c>
      <c r="G215" s="195" t="str">
        <f>IF(J116="","Zweiter Gruppe C",'Gruppen-Tabellen'!B27)</f>
        <v>Zweiter Gruppe C</v>
      </c>
      <c r="H215" s="74">
        <v>1</v>
      </c>
      <c r="I215" s="67" t="s">
        <v>9</v>
      </c>
      <c r="J215" s="188">
        <v>2</v>
      </c>
    </row>
    <row r="216" spans="1:10" s="136" customFormat="1" ht="16.5" customHeight="1">
      <c r="A216" s="180"/>
      <c r="B216" s="181"/>
      <c r="C216" s="207"/>
      <c r="D216" s="207"/>
      <c r="E216" s="182" t="s">
        <v>95</v>
      </c>
      <c r="F216" s="182"/>
      <c r="G216" s="182" t="s">
        <v>173</v>
      </c>
      <c r="H216" s="254"/>
      <c r="I216" s="255"/>
      <c r="J216" s="256"/>
    </row>
    <row r="217" spans="1:10" s="66" customFormat="1" ht="13.5" thickBot="1">
      <c r="A217" s="69"/>
      <c r="C217" s="210"/>
      <c r="D217" s="210"/>
      <c r="E217" s="68"/>
      <c r="F217" s="68"/>
      <c r="G217" s="68"/>
      <c r="H217" s="138"/>
      <c r="I217" s="138"/>
      <c r="J217" s="138"/>
    </row>
    <row r="218" spans="1:10" s="66" customFormat="1" ht="15" customHeight="1">
      <c r="A218" s="187">
        <f>A212+Vorgaben!$D$3+Vorgaben!$D$7</f>
        <v>0.5868055555555554</v>
      </c>
      <c r="B218" s="73">
        <f>B215+1</f>
        <v>97</v>
      </c>
      <c r="C218" s="209"/>
      <c r="D218" s="209" t="s">
        <v>38</v>
      </c>
      <c r="E218" s="194" t="str">
        <f>IF(H117="","Zweiter Gruppe D",'Gruppen-Tabellen'!B38)</f>
        <v>Zweiter Gruppe D</v>
      </c>
      <c r="F218" s="67" t="s">
        <v>9</v>
      </c>
      <c r="G218" s="193" t="str">
        <f>IF(J119="","Drittbester Gruppendritte",'Gruppen-Tabellen'!B67)</f>
        <v>Drittbester Gruppendritte</v>
      </c>
      <c r="H218" s="74">
        <v>4</v>
      </c>
      <c r="I218" s="67" t="s">
        <v>9</v>
      </c>
      <c r="J218" s="188">
        <v>5</v>
      </c>
    </row>
    <row r="219" spans="1:10" s="136" customFormat="1" ht="16.5" customHeight="1">
      <c r="A219" s="180"/>
      <c r="B219" s="181"/>
      <c r="C219" s="207"/>
      <c r="D219" s="207"/>
      <c r="E219" s="182" t="s">
        <v>171</v>
      </c>
      <c r="F219" s="182"/>
      <c r="G219" s="198" t="s">
        <v>176</v>
      </c>
      <c r="H219" s="254"/>
      <c r="I219" s="255"/>
      <c r="J219" s="256"/>
    </row>
    <row r="220" spans="1:10" s="66" customFormat="1" ht="15" customHeight="1">
      <c r="A220" s="187">
        <f>A218</f>
        <v>0.5868055555555554</v>
      </c>
      <c r="B220" s="73">
        <f>B218+1</f>
        <v>98</v>
      </c>
      <c r="C220" s="209"/>
      <c r="D220" s="209" t="s">
        <v>38</v>
      </c>
      <c r="E220" s="194" t="str">
        <f>IF(J118="","Zweiter Gruppe E",'Gruppen-Tabellen'!B47)</f>
        <v>Zweiter Gruppe E</v>
      </c>
      <c r="F220" s="67" t="s">
        <v>9</v>
      </c>
      <c r="G220" s="195" t="str">
        <f>IF(J119="","Viertbester Gruppendritte",'Gruppen-Tabellen'!B68)</f>
        <v>Viertbester Gruppendritte</v>
      </c>
      <c r="H220" s="74">
        <v>2</v>
      </c>
      <c r="I220" s="67" t="s">
        <v>9</v>
      </c>
      <c r="J220" s="188">
        <v>5</v>
      </c>
    </row>
    <row r="221" spans="1:10" s="136" customFormat="1" ht="16.5" customHeight="1">
      <c r="A221" s="180"/>
      <c r="B221" s="181"/>
      <c r="C221" s="207"/>
      <c r="D221" s="207"/>
      <c r="E221" s="182" t="s">
        <v>93</v>
      </c>
      <c r="F221" s="182"/>
      <c r="G221" s="198" t="s">
        <v>177</v>
      </c>
      <c r="H221" s="254"/>
      <c r="I221" s="255"/>
      <c r="J221" s="256"/>
    </row>
    <row r="222" spans="1:10" s="66" customFormat="1" ht="20.25" customHeight="1">
      <c r="A222" s="69"/>
      <c r="B222" s="61"/>
      <c r="C222" s="210"/>
      <c r="D222" s="210"/>
      <c r="E222" s="257" t="s">
        <v>56</v>
      </c>
      <c r="F222" s="257"/>
      <c r="G222" s="257"/>
      <c r="H222" s="69"/>
      <c r="I222" s="69"/>
      <c r="J222" s="131"/>
    </row>
    <row r="223" spans="1:10" s="66" customFormat="1" ht="15" customHeight="1">
      <c r="A223" s="140">
        <f>A220+Vorgaben!$D$3+Vorgaben!$D$7</f>
        <v>0.6006944444444442</v>
      </c>
      <c r="B223" s="73">
        <f>B220+1</f>
        <v>99</v>
      </c>
      <c r="C223" s="209"/>
      <c r="D223" s="209" t="s">
        <v>38</v>
      </c>
      <c r="E223" s="199" t="str">
        <f>IF(OR(H199="",J199=""),"",IF(H199&lt;J199,G199,IF(H199&gt;=J199,E199)))</f>
        <v>Zweitbester Gruppendritte</v>
      </c>
      <c r="F223" s="67" t="s">
        <v>9</v>
      </c>
      <c r="G223" s="200" t="str">
        <f>IF(OR(H205="",J205=""),"",IF(H205&lt;J205,G205,IF(H205&gt;=J205,E205)))</f>
        <v>Zweiter Gruppe F</v>
      </c>
      <c r="H223" s="74">
        <v>2</v>
      </c>
      <c r="I223" s="67" t="s">
        <v>9</v>
      </c>
      <c r="J223" s="75">
        <v>1</v>
      </c>
    </row>
    <row r="224" spans="1:10" s="66" customFormat="1" ht="12.75">
      <c r="A224" s="69"/>
      <c r="C224" s="210"/>
      <c r="D224" s="210"/>
      <c r="E224" s="68" t="s">
        <v>180</v>
      </c>
      <c r="F224" s="68"/>
      <c r="G224" s="68" t="s">
        <v>181</v>
      </c>
      <c r="H224" s="250"/>
      <c r="I224" s="251"/>
      <c r="J224" s="252"/>
    </row>
    <row r="225" spans="1:10" s="66" customFormat="1" ht="12.75" hidden="1">
      <c r="A225" s="69"/>
      <c r="C225" s="210"/>
      <c r="D225" s="210"/>
      <c r="E225" s="68"/>
      <c r="F225" s="68"/>
      <c r="G225" s="68"/>
      <c r="H225" s="138"/>
      <c r="I225" s="138"/>
      <c r="J225" s="138"/>
    </row>
    <row r="226" spans="1:10" s="66" customFormat="1" ht="15" customHeight="1">
      <c r="A226" s="140">
        <f>A223</f>
        <v>0.6006944444444442</v>
      </c>
      <c r="B226" s="73">
        <f>B223+1</f>
        <v>100</v>
      </c>
      <c r="C226" s="209"/>
      <c r="D226" s="209" t="s">
        <v>38</v>
      </c>
      <c r="E226" s="199" t="str">
        <f>IF(OR(H212="",J212=""),"",IF(H212&lt;J212,G212,IF(H212&gt;=J212,E212)))</f>
        <v>Zweiter Gruppe B</v>
      </c>
      <c r="F226" s="67" t="s">
        <v>9</v>
      </c>
      <c r="G226" s="200" t="str">
        <f>IF(OR(H209="",J209=""),"",IF(H209&lt;J209,G209,IF(H209&gt;=J209,E209)))</f>
        <v>Zweiter Gruppe A</v>
      </c>
      <c r="H226" s="74">
        <v>2</v>
      </c>
      <c r="I226" s="67" t="s">
        <v>9</v>
      </c>
      <c r="J226" s="75">
        <v>1</v>
      </c>
    </row>
    <row r="227" spans="1:10" s="66" customFormat="1" ht="12.75">
      <c r="A227" s="69"/>
      <c r="C227" s="210"/>
      <c r="D227" s="210"/>
      <c r="E227" s="68" t="s">
        <v>186</v>
      </c>
      <c r="F227" s="68"/>
      <c r="G227" s="68" t="s">
        <v>185</v>
      </c>
      <c r="H227" s="250"/>
      <c r="I227" s="251"/>
      <c r="J227" s="252"/>
    </row>
    <row r="228" spans="1:10" s="66" customFormat="1" ht="12.75">
      <c r="A228" s="69"/>
      <c r="C228" s="210"/>
      <c r="D228" s="210"/>
      <c r="E228" s="68"/>
      <c r="F228" s="68"/>
      <c r="G228" s="68"/>
      <c r="H228" s="138"/>
      <c r="I228" s="138"/>
      <c r="J228" s="138"/>
    </row>
    <row r="229" spans="1:10" s="66" customFormat="1" ht="15" customHeight="1">
      <c r="A229" s="140">
        <f>A226+Vorgaben!$D$3+Vorgaben!$D$7</f>
        <v>0.614583333333333</v>
      </c>
      <c r="B229" s="73">
        <f>B226+1</f>
        <v>101</v>
      </c>
      <c r="C229" s="209"/>
      <c r="D229" s="209" t="s">
        <v>38</v>
      </c>
      <c r="E229" s="199" t="str">
        <f>IF(OR(H202="",J202=""),"",IF(H202&lt;J202,G202,IF(H202&gt;=J202,E202)))</f>
        <v>Bester Gruppendritte</v>
      </c>
      <c r="F229" s="67" t="s">
        <v>9</v>
      </c>
      <c r="G229" s="200" t="str">
        <f>IF(OR(H218="",J218=""),"",IF(H218&lt;J218,G218,IF(H218&gt;=J218,E218)))</f>
        <v>Drittbester Gruppendritte</v>
      </c>
      <c r="H229" s="74">
        <v>2</v>
      </c>
      <c r="I229" s="67" t="s">
        <v>9</v>
      </c>
      <c r="J229" s="75">
        <v>1</v>
      </c>
    </row>
    <row r="230" spans="1:10" s="66" customFormat="1" ht="12.75">
      <c r="A230" s="69"/>
      <c r="C230" s="210"/>
      <c r="D230" s="210"/>
      <c r="E230" s="68" t="s">
        <v>183</v>
      </c>
      <c r="F230" s="68"/>
      <c r="G230" s="68" t="s">
        <v>187</v>
      </c>
      <c r="H230" s="250"/>
      <c r="I230" s="251"/>
      <c r="J230" s="252"/>
    </row>
    <row r="231" spans="1:10" s="66" customFormat="1" ht="12.75" hidden="1">
      <c r="A231" s="69"/>
      <c r="C231" s="210"/>
      <c r="D231" s="210"/>
      <c r="E231" s="68"/>
      <c r="F231" s="68"/>
      <c r="G231" s="68"/>
      <c r="H231" s="138"/>
      <c r="I231" s="138"/>
      <c r="J231" s="138"/>
    </row>
    <row r="232" spans="1:10" s="66" customFormat="1" ht="15" customHeight="1">
      <c r="A232" s="140">
        <f>A229</f>
        <v>0.614583333333333</v>
      </c>
      <c r="B232" s="73">
        <f>B229+1</f>
        <v>102</v>
      </c>
      <c r="C232" s="209"/>
      <c r="D232" s="209" t="s">
        <v>38</v>
      </c>
      <c r="E232" s="199" t="str">
        <f>IF(OR(H215="",J215=""),"",IF(H215&lt;J215,G215,IF(H215&gt;=J215,E215)))</f>
        <v>Zweiter Gruppe C</v>
      </c>
      <c r="F232" s="67" t="s">
        <v>9</v>
      </c>
      <c r="G232" s="200" t="str">
        <f>IF(OR(H220="",J220=""),"",IF(H220&lt;J220,G220,IF(H220&gt;=J220,E220)))</f>
        <v>Viertbester Gruppendritte</v>
      </c>
      <c r="H232" s="74">
        <v>2</v>
      </c>
      <c r="I232" s="67" t="s">
        <v>9</v>
      </c>
      <c r="J232" s="75">
        <v>1</v>
      </c>
    </row>
    <row r="233" spans="1:10" s="66" customFormat="1" ht="12.75">
      <c r="A233" s="69"/>
      <c r="C233" s="210"/>
      <c r="D233" s="210"/>
      <c r="E233" s="68" t="s">
        <v>184</v>
      </c>
      <c r="F233" s="68"/>
      <c r="G233" s="68" t="s">
        <v>188</v>
      </c>
      <c r="H233" s="241"/>
      <c r="I233" s="242"/>
      <c r="J233" s="243"/>
    </row>
    <row r="234" spans="1:10" s="66" customFormat="1" ht="12.75" hidden="1">
      <c r="A234" s="69"/>
      <c r="C234" s="210"/>
      <c r="D234" s="210"/>
      <c r="E234" s="68"/>
      <c r="F234" s="68"/>
      <c r="G234" s="68"/>
      <c r="H234" s="138"/>
      <c r="I234" s="138"/>
      <c r="J234" s="138"/>
    </row>
    <row r="235" spans="1:10" s="66" customFormat="1" ht="27" customHeight="1">
      <c r="A235" s="69"/>
      <c r="B235" s="61"/>
      <c r="C235" s="210"/>
      <c r="D235" s="210"/>
      <c r="E235" s="257" t="s">
        <v>182</v>
      </c>
      <c r="F235" s="257"/>
      <c r="G235" s="257"/>
      <c r="H235" s="69"/>
      <c r="I235" s="69"/>
      <c r="J235" s="131"/>
    </row>
    <row r="236" spans="1:10" s="66" customFormat="1" ht="15" customHeight="1">
      <c r="A236" s="140">
        <f>A232+Vorgaben!$D$3+Vorgaben!$D$7</f>
        <v>0.6284722222222219</v>
      </c>
      <c r="B236" s="73">
        <f>B232+1</f>
        <v>103</v>
      </c>
      <c r="C236" s="209"/>
      <c r="D236" s="209" t="s">
        <v>38</v>
      </c>
      <c r="E236" s="199" t="str">
        <f>IF(OR(H223="",J223=""),"",IF(H223&lt;J223,G223,IF(H223&gt;=J223,E223)))</f>
        <v>Zweitbester Gruppendritte</v>
      </c>
      <c r="F236" s="67" t="s">
        <v>9</v>
      </c>
      <c r="G236" s="200" t="str">
        <f>IF(OR(H226="",J226=""),"",IF(H226&lt;J226,G226,IF(H226&gt;=J226,E226)))</f>
        <v>Zweiter Gruppe B</v>
      </c>
      <c r="H236" s="74">
        <v>2</v>
      </c>
      <c r="I236" s="67" t="s">
        <v>9</v>
      </c>
      <c r="J236" s="75">
        <v>3</v>
      </c>
    </row>
    <row r="237" spans="1:10" s="66" customFormat="1" ht="12.75">
      <c r="A237" s="69"/>
      <c r="C237" s="210"/>
      <c r="D237" s="210"/>
      <c r="E237" s="68" t="s">
        <v>189</v>
      </c>
      <c r="F237" s="68"/>
      <c r="G237" s="68" t="s">
        <v>190</v>
      </c>
      <c r="H237" s="241"/>
      <c r="I237" s="242"/>
      <c r="J237" s="243"/>
    </row>
    <row r="238" spans="1:10" s="66" customFormat="1" ht="12.75" hidden="1">
      <c r="A238" s="69"/>
      <c r="C238" s="210"/>
      <c r="D238" s="210"/>
      <c r="E238" s="68"/>
      <c r="F238" s="68"/>
      <c r="G238" s="68"/>
      <c r="H238" s="138"/>
      <c r="I238" s="138"/>
      <c r="J238" s="138"/>
    </row>
    <row r="239" spans="1:10" s="66" customFormat="1" ht="15" customHeight="1">
      <c r="A239" s="140">
        <f>A236</f>
        <v>0.6284722222222219</v>
      </c>
      <c r="B239" s="73">
        <f>B236+1</f>
        <v>104</v>
      </c>
      <c r="C239" s="209"/>
      <c r="D239" s="209" t="s">
        <v>38</v>
      </c>
      <c r="E239" s="199" t="str">
        <f>IF(OR(H229="",J229=""),"",IF(H229&lt;J229,G229,IF(H229&gt;=J229,E229)))</f>
        <v>Bester Gruppendritte</v>
      </c>
      <c r="F239" s="67" t="s">
        <v>9</v>
      </c>
      <c r="G239" s="200" t="str">
        <f>IF(OR(H232="",J232=""),"",IF(H232&lt;J232,G232,IF(H232&gt;=J232,E232)))</f>
        <v>Zweiter Gruppe C</v>
      </c>
      <c r="H239" s="74">
        <v>2</v>
      </c>
      <c r="I239" s="67" t="s">
        <v>9</v>
      </c>
      <c r="J239" s="75">
        <v>0</v>
      </c>
    </row>
    <row r="240" spans="1:10" s="66" customFormat="1" ht="12.75">
      <c r="A240" s="69"/>
      <c r="C240" s="210"/>
      <c r="D240" s="210"/>
      <c r="E240" s="68" t="s">
        <v>191</v>
      </c>
      <c r="F240" s="68"/>
      <c r="G240" s="68" t="s">
        <v>192</v>
      </c>
      <c r="H240" s="241"/>
      <c r="I240" s="242"/>
      <c r="J240" s="243"/>
    </row>
    <row r="241" spans="1:10" s="66" customFormat="1" ht="12.75" hidden="1">
      <c r="A241" s="69"/>
      <c r="C241" s="210"/>
      <c r="D241" s="210"/>
      <c r="E241" s="68"/>
      <c r="F241" s="68"/>
      <c r="G241" s="68"/>
      <c r="H241" s="138"/>
      <c r="I241" s="138"/>
      <c r="J241" s="138"/>
    </row>
    <row r="242" spans="1:9" s="134" customFormat="1" ht="33" customHeight="1" hidden="1">
      <c r="A242" s="132"/>
      <c r="B242" s="133"/>
      <c r="C242" s="210"/>
      <c r="D242" s="210"/>
      <c r="E242" s="253" t="s">
        <v>56</v>
      </c>
      <c r="F242" s="253"/>
      <c r="G242" s="253"/>
      <c r="H242" s="132"/>
      <c r="I242" s="132"/>
    </row>
    <row r="243" spans="1:10" s="66" customFormat="1" ht="15" customHeight="1" hidden="1">
      <c r="A243" s="72">
        <f>A220+Vorgaben!$D$3+Vorgaben!$D$7</f>
        <v>0.6006944444444442</v>
      </c>
      <c r="B243" s="73">
        <f>B220+1</f>
        <v>99</v>
      </c>
      <c r="C243" s="209"/>
      <c r="D243" s="209" t="s">
        <v>38</v>
      </c>
      <c r="E243" s="141" t="str">
        <f>IF(OR(H199="",J199=""),"",IF(H199&lt;J199,G199,IF(H199&gt;=J199,E199)))</f>
        <v>Zweitbester Gruppendritte</v>
      </c>
      <c r="F243" s="67" t="s">
        <v>9</v>
      </c>
      <c r="G243" s="142" t="str">
        <f>IF(OR(H215="",J215=""),"",IF(H215&lt;J215,G215,IF(H215&gt;=J215,E215)))</f>
        <v>Zweiter Gruppe C</v>
      </c>
      <c r="H243" s="74">
        <v>1</v>
      </c>
      <c r="I243" s="67" t="s">
        <v>9</v>
      </c>
      <c r="J243" s="75">
        <v>0</v>
      </c>
    </row>
    <row r="244" spans="1:10" s="134" customFormat="1" ht="12.75" hidden="1">
      <c r="A244" s="132"/>
      <c r="C244" s="210"/>
      <c r="D244" s="210"/>
      <c r="E244" s="135" t="s">
        <v>86</v>
      </c>
      <c r="F244" s="68"/>
      <c r="G244" s="137" t="s">
        <v>89</v>
      </c>
      <c r="H244" s="241"/>
      <c r="I244" s="242"/>
      <c r="J244" s="243"/>
    </row>
    <row r="245" spans="1:10" s="66" customFormat="1" ht="15" customHeight="1" hidden="1">
      <c r="A245" s="140">
        <f>A243</f>
        <v>0.6006944444444442</v>
      </c>
      <c r="B245" s="73">
        <f>B243+1</f>
        <v>100</v>
      </c>
      <c r="C245" s="209"/>
      <c r="D245" s="209" t="s">
        <v>39</v>
      </c>
      <c r="E245" s="141" t="str">
        <f>IF(OR(H202="",J202=""),"",IF(H202&lt;J202,G202,IF(H202&gt;=J202,E202)))</f>
        <v>Bester Gruppendritte</v>
      </c>
      <c r="F245" s="67" t="s">
        <v>9</v>
      </c>
      <c r="G245" s="142" t="str">
        <f>IF(OR(H212="",J212=""),"",IF(H212&lt;J212,G212,IF(H212&gt;=J212,E212)))</f>
        <v>Zweiter Gruppe B</v>
      </c>
      <c r="H245" s="74">
        <v>3</v>
      </c>
      <c r="I245" s="67" t="s">
        <v>9</v>
      </c>
      <c r="J245" s="75">
        <v>2</v>
      </c>
    </row>
    <row r="246" spans="1:10" s="134" customFormat="1" ht="18" customHeight="1" hidden="1">
      <c r="A246" s="132"/>
      <c r="C246" s="210"/>
      <c r="D246" s="210"/>
      <c r="E246" s="135" t="s">
        <v>88</v>
      </c>
      <c r="F246" s="135"/>
      <c r="G246" s="137" t="s">
        <v>87</v>
      </c>
      <c r="H246" s="241"/>
      <c r="I246" s="242"/>
      <c r="J246" s="243"/>
    </row>
    <row r="247" spans="1:10" s="66" customFormat="1" ht="15" customHeight="1" hidden="1">
      <c r="A247" s="140">
        <f>A245</f>
        <v>0.6006944444444442</v>
      </c>
      <c r="B247" s="73">
        <f>B245+1</f>
        <v>101</v>
      </c>
      <c r="C247" s="209"/>
      <c r="D247" s="209" t="s">
        <v>40</v>
      </c>
      <c r="E247" s="141" t="str">
        <f>IF(OR(H209="",J209=""),"",IF(H209&lt;J209,G209,IF(H209&gt;=J209,E209)))</f>
        <v>Zweiter Gruppe A</v>
      </c>
      <c r="F247" s="67" t="s">
        <v>9</v>
      </c>
      <c r="G247" s="142" t="str">
        <f>IF(OR(H220="",J220=""),"",IF(H220&lt;J220,G220,IF(H220&gt;=J220,E220)))</f>
        <v>Viertbester Gruppendritte</v>
      </c>
      <c r="H247" s="74">
        <v>5</v>
      </c>
      <c r="I247" s="67" t="s">
        <v>9</v>
      </c>
      <c r="J247" s="75">
        <v>4</v>
      </c>
    </row>
    <row r="248" spans="1:10" s="134" customFormat="1" ht="12.75" hidden="1">
      <c r="A248" s="132"/>
      <c r="C248" s="210"/>
      <c r="D248" s="210"/>
      <c r="E248" s="135" t="s">
        <v>90</v>
      </c>
      <c r="F248" s="135"/>
      <c r="G248" s="137" t="s">
        <v>97</v>
      </c>
      <c r="H248" s="241" t="s">
        <v>103</v>
      </c>
      <c r="I248" s="242"/>
      <c r="J248" s="243"/>
    </row>
    <row r="249" spans="1:10" s="66" customFormat="1" ht="15" customHeight="1" hidden="1">
      <c r="A249" s="140">
        <f>A247</f>
        <v>0.6006944444444442</v>
      </c>
      <c r="B249" s="73">
        <f>B247+1</f>
        <v>102</v>
      </c>
      <c r="C249" s="209"/>
      <c r="D249" s="209" t="s">
        <v>55</v>
      </c>
      <c r="E249" s="141" t="str">
        <f>IF(OR(H212="",J212=""),"",IF(H212&lt;J212,G212,IF(H212&gt;=J212,E212)))</f>
        <v>Zweiter Gruppe B</v>
      </c>
      <c r="F249" s="67" t="s">
        <v>9</v>
      </c>
      <c r="G249" s="142" t="str">
        <f>IF(OR(H218="",J218=""),"",IF(H218&lt;J218,G218,IF(H218&gt;=J218,E218)))</f>
        <v>Drittbester Gruppendritte</v>
      </c>
      <c r="H249" s="74">
        <v>2</v>
      </c>
      <c r="I249" s="67" t="s">
        <v>9</v>
      </c>
      <c r="J249" s="75">
        <v>4</v>
      </c>
    </row>
    <row r="250" spans="1:10" s="134" customFormat="1" ht="12.75" hidden="1">
      <c r="A250" s="132"/>
      <c r="C250" s="210"/>
      <c r="D250" s="210"/>
      <c r="E250" s="135" t="s">
        <v>91</v>
      </c>
      <c r="F250" s="135"/>
      <c r="G250" s="137" t="s">
        <v>98</v>
      </c>
      <c r="H250" s="241"/>
      <c r="I250" s="242"/>
      <c r="J250" s="243"/>
    </row>
    <row r="251" spans="1:10" s="134" customFormat="1" ht="12.75" hidden="1">
      <c r="A251" s="132"/>
      <c r="C251" s="210"/>
      <c r="D251" s="210"/>
      <c r="E251" s="135"/>
      <c r="F251" s="135"/>
      <c r="G251" s="137"/>
      <c r="H251" s="138"/>
      <c r="I251" s="138"/>
      <c r="J251" s="138"/>
    </row>
    <row r="252" spans="1:10" s="66" customFormat="1" ht="33" customHeight="1" hidden="1">
      <c r="A252" s="71"/>
      <c r="B252" s="61"/>
      <c r="C252" s="210"/>
      <c r="D252" s="210"/>
      <c r="E252" s="253" t="s">
        <v>54</v>
      </c>
      <c r="F252" s="253"/>
      <c r="G252" s="253"/>
      <c r="H252" s="69"/>
      <c r="I252" s="69"/>
      <c r="J252" s="131"/>
    </row>
    <row r="253" spans="1:10" s="66" customFormat="1" ht="15" customHeight="1" hidden="1">
      <c r="A253" s="72">
        <f>A249+Vorgaben!$D$3+Vorgaben!$D$7</f>
        <v>0.614583333333333</v>
      </c>
      <c r="B253" s="73">
        <f>B249+1</f>
        <v>103</v>
      </c>
      <c r="C253" s="209"/>
      <c r="D253" s="209" t="s">
        <v>38</v>
      </c>
      <c r="E253" s="141" t="str">
        <f>IF(OR(H243="",J243=""),"",IF(H243&lt;J243,G243,IF(H243&gt;=J243,E243)))</f>
        <v>Zweitbester Gruppendritte</v>
      </c>
      <c r="F253" s="67" t="s">
        <v>9</v>
      </c>
      <c r="G253" s="142" t="str">
        <f>IF(OR(H245="",J245=""),"",IF(H245&lt;J245,G245,IF(H245&gt;=J245,E245)))</f>
        <v>Bester Gruppendritte</v>
      </c>
      <c r="H253" s="74">
        <v>1</v>
      </c>
      <c r="I253" s="67" t="s">
        <v>9</v>
      </c>
      <c r="J253" s="75">
        <v>2</v>
      </c>
    </row>
    <row r="254" spans="1:10" s="66" customFormat="1" ht="12.75" hidden="1">
      <c r="A254" s="69"/>
      <c r="C254" s="210"/>
      <c r="D254" s="210"/>
      <c r="E254" s="68" t="s">
        <v>99</v>
      </c>
      <c r="F254" s="68"/>
      <c r="G254" s="68" t="s">
        <v>100</v>
      </c>
      <c r="H254" s="241"/>
      <c r="I254" s="242"/>
      <c r="J254" s="243"/>
    </row>
    <row r="255" spans="1:10" s="66" customFormat="1" ht="25.5" customHeight="1" hidden="1">
      <c r="A255" s="70"/>
      <c r="B255" s="61"/>
      <c r="C255" s="210"/>
      <c r="D255" s="211"/>
      <c r="E255" s="253" t="s">
        <v>47</v>
      </c>
      <c r="F255" s="253"/>
      <c r="G255" s="253"/>
      <c r="H255" s="69"/>
      <c r="I255" s="69" t="s">
        <v>9</v>
      </c>
      <c r="J255" s="131"/>
    </row>
    <row r="256" spans="1:10" s="66" customFormat="1" ht="15" customHeight="1" hidden="1">
      <c r="A256" s="140">
        <f>A253</f>
        <v>0.614583333333333</v>
      </c>
      <c r="B256" s="73">
        <f>B253+1</f>
        <v>104</v>
      </c>
      <c r="C256" s="209"/>
      <c r="D256" s="209" t="s">
        <v>39</v>
      </c>
      <c r="E256" s="141" t="str">
        <f>IF(OR(H247="",J247=""),"",IF(H247&lt;J247,G247,IF(H247&gt;=J247,E247)))</f>
        <v>Zweiter Gruppe A</v>
      </c>
      <c r="F256" s="67" t="s">
        <v>9</v>
      </c>
      <c r="G256" s="142" t="str">
        <f>IF(OR(H249="",J249=""),"",IF(H249&lt;J249,G249,IF(H249&gt;=J249,E249)))</f>
        <v>Drittbester Gruppendritte</v>
      </c>
      <c r="H256" s="74">
        <v>1</v>
      </c>
      <c r="I256" s="67"/>
      <c r="J256" s="75">
        <v>2</v>
      </c>
    </row>
    <row r="257" spans="1:10" s="66" customFormat="1" ht="12.75" hidden="1">
      <c r="A257" s="69"/>
      <c r="C257" s="210"/>
      <c r="D257" s="210"/>
      <c r="E257" s="68" t="s">
        <v>101</v>
      </c>
      <c r="F257" s="68"/>
      <c r="G257" s="68" t="s">
        <v>102</v>
      </c>
      <c r="H257" s="241"/>
      <c r="I257" s="242"/>
      <c r="J257" s="243"/>
    </row>
    <row r="258" spans="1:10" s="66" customFormat="1" ht="20.25" customHeight="1">
      <c r="A258" s="69"/>
      <c r="B258" s="61"/>
      <c r="C258" s="210"/>
      <c r="D258" s="210"/>
      <c r="E258" s="257" t="s">
        <v>48</v>
      </c>
      <c r="F258" s="257"/>
      <c r="G258" s="257"/>
      <c r="H258" s="69"/>
      <c r="I258" s="69"/>
      <c r="J258" s="131"/>
    </row>
    <row r="259" spans="1:10" s="66" customFormat="1" ht="15" customHeight="1">
      <c r="A259" s="140">
        <f>A239+Vorgaben!$D$3+Vorgaben!$D$7</f>
        <v>0.6423611111111107</v>
      </c>
      <c r="B259" s="73">
        <f>B239+1</f>
        <v>105</v>
      </c>
      <c r="C259" s="209"/>
      <c r="D259" s="209" t="s">
        <v>38</v>
      </c>
      <c r="E259" s="199" t="str">
        <f>IF(OR(H236="",J236=""),"",IF(H236&lt;J236,E236,IF(H236&gt;=J236,G236)))</f>
        <v>Zweitbester Gruppendritte</v>
      </c>
      <c r="F259" s="67" t="s">
        <v>9</v>
      </c>
      <c r="G259" s="200" t="str">
        <f>IF(OR(H239="",J239=""),"",IF(H239&lt;J239,E239,IF(H239&gt;=J239,G239)))</f>
        <v>Zweiter Gruppe C</v>
      </c>
      <c r="H259" s="74">
        <v>2</v>
      </c>
      <c r="I259" s="67" t="s">
        <v>9</v>
      </c>
      <c r="J259" s="75">
        <v>0</v>
      </c>
    </row>
    <row r="260" spans="1:10" s="66" customFormat="1" ht="12.75">
      <c r="A260" s="69"/>
      <c r="C260" s="210"/>
      <c r="D260" s="210"/>
      <c r="E260" s="68" t="s">
        <v>193</v>
      </c>
      <c r="F260" s="68"/>
      <c r="G260" s="68" t="s">
        <v>194</v>
      </c>
      <c r="H260" s="250"/>
      <c r="I260" s="251"/>
      <c r="J260" s="252"/>
    </row>
    <row r="261" spans="1:10" s="66" customFormat="1" ht="17.25" customHeight="1">
      <c r="A261" s="69"/>
      <c r="B261" s="61"/>
      <c r="C261" s="210"/>
      <c r="D261" s="210"/>
      <c r="E261" s="257" t="s">
        <v>41</v>
      </c>
      <c r="F261" s="257"/>
      <c r="G261" s="257"/>
      <c r="H261" s="69"/>
      <c r="I261" s="69"/>
      <c r="J261" s="131"/>
    </row>
    <row r="262" spans="1:10" s="66" customFormat="1" ht="15" customHeight="1">
      <c r="A262" s="140">
        <f>A259</f>
        <v>0.6423611111111107</v>
      </c>
      <c r="B262" s="73">
        <f>B259+1</f>
        <v>106</v>
      </c>
      <c r="C262" s="209"/>
      <c r="D262" s="209" t="s">
        <v>38</v>
      </c>
      <c r="E262" s="199" t="str">
        <f>IF(OR(H236="",J236=""),"",IF(H236&lt;J236,G236,IF(H236&gt;=J236,E236)))</f>
        <v>Zweiter Gruppe B</v>
      </c>
      <c r="F262" s="67" t="s">
        <v>9</v>
      </c>
      <c r="G262" s="200" t="str">
        <f>IF(OR(H239="",J239=""),"",IF(H239&lt;J239,G239,IF(H239&gt;=J239,E239)))</f>
        <v>Bester Gruppendritte</v>
      </c>
      <c r="H262" s="74">
        <v>5</v>
      </c>
      <c r="I262" s="67" t="s">
        <v>9</v>
      </c>
      <c r="J262" s="75">
        <v>0</v>
      </c>
    </row>
    <row r="263" spans="1:10" s="66" customFormat="1" ht="12.75">
      <c r="A263" s="70"/>
      <c r="B263" s="61"/>
      <c r="C263" s="210"/>
      <c r="D263" s="210"/>
      <c r="E263" s="68" t="s">
        <v>195</v>
      </c>
      <c r="F263" s="68"/>
      <c r="G263" s="68" t="s">
        <v>196</v>
      </c>
      <c r="H263" s="250"/>
      <c r="I263" s="251"/>
      <c r="J263" s="252"/>
    </row>
    <row r="264" spans="1:10" s="66" customFormat="1" ht="9.75" customHeight="1">
      <c r="A264" s="271"/>
      <c r="B264" s="271"/>
      <c r="C264" s="271"/>
      <c r="D264" s="271"/>
      <c r="E264" s="69"/>
      <c r="G264" s="69"/>
      <c r="I264" s="69"/>
      <c r="J264" s="131"/>
    </row>
    <row r="265" spans="1:10" s="66" customFormat="1" ht="16.5" customHeight="1">
      <c r="A265" s="204" t="s">
        <v>42</v>
      </c>
      <c r="B265" s="64"/>
      <c r="C265" s="217"/>
      <c r="D265" s="216" t="s">
        <v>43</v>
      </c>
      <c r="E265" s="272" t="str">
        <f>IF(OR(H262="",J262=""),"",IF(H262&lt;J262,G262,IF(H262&gt;=J262,E262)))</f>
        <v>Zweiter Gruppe B</v>
      </c>
      <c r="F265" s="273"/>
      <c r="G265" s="274"/>
      <c r="I265" s="69"/>
      <c r="J265" s="131"/>
    </row>
    <row r="266" spans="1:10" s="66" customFormat="1" ht="16.5" customHeight="1">
      <c r="A266" s="64"/>
      <c r="B266" s="64"/>
      <c r="C266" s="217"/>
      <c r="D266" s="216" t="s">
        <v>44</v>
      </c>
      <c r="E266" s="272" t="str">
        <f>IF(OR(H262="",J262=""),"",IF(H262&lt;J262,E262,IF(H262&gt;=J262,G262)))</f>
        <v>Bester Gruppendritte</v>
      </c>
      <c r="F266" s="273"/>
      <c r="G266" s="274"/>
      <c r="I266" s="69"/>
      <c r="J266" s="131"/>
    </row>
    <row r="267" spans="1:10" s="66" customFormat="1" ht="16.5" customHeight="1">
      <c r="A267" s="64"/>
      <c r="B267" s="64"/>
      <c r="C267" s="217"/>
      <c r="D267" s="216" t="s">
        <v>45</v>
      </c>
      <c r="E267" s="272" t="str">
        <f>IF(OR(H259="",J259=""),"",IF(H259&lt;J259,G259,IF(H259&gt;=J259,E259)))</f>
        <v>Zweitbester Gruppendritte</v>
      </c>
      <c r="F267" s="273"/>
      <c r="G267" s="274"/>
      <c r="I267" s="69"/>
      <c r="J267" s="131"/>
    </row>
    <row r="268" spans="1:10" s="66" customFormat="1" ht="16.5" customHeight="1">
      <c r="A268" s="64"/>
      <c r="B268" s="64"/>
      <c r="C268" s="217"/>
      <c r="D268" s="216" t="s">
        <v>46</v>
      </c>
      <c r="E268" s="272" t="str">
        <f>IF(OR(H259="",J259=""),"",IF(H259&lt;J259,E259,IF(H259&gt;=J259,G259)))</f>
        <v>Zweiter Gruppe C</v>
      </c>
      <c r="F268" s="273"/>
      <c r="G268" s="274"/>
      <c r="I268" s="69"/>
      <c r="J268" s="131"/>
    </row>
    <row r="269" spans="1:10" ht="20.25" customHeight="1">
      <c r="A269" s="270" t="s">
        <v>33</v>
      </c>
      <c r="B269" s="270"/>
      <c r="C269" s="270"/>
      <c r="D269" s="270"/>
      <c r="E269" s="270"/>
      <c r="F269" s="270"/>
      <c r="G269" s="270"/>
      <c r="H269" s="270"/>
      <c r="I269" s="270"/>
      <c r="J269" s="270"/>
    </row>
  </sheetData>
  <sheetProtection password="E760" sheet="1" objects="1" scenarios="1"/>
  <mergeCells count="95">
    <mergeCell ref="G15:H15"/>
    <mergeCell ref="A16:D16"/>
    <mergeCell ref="G16:H16"/>
    <mergeCell ref="A17:D17"/>
    <mergeCell ref="G17:H17"/>
    <mergeCell ref="G21:H21"/>
    <mergeCell ref="A15:D15"/>
    <mergeCell ref="G22:H22"/>
    <mergeCell ref="H200:J200"/>
    <mergeCell ref="G24:H24"/>
    <mergeCell ref="G25:H25"/>
    <mergeCell ref="E198:G198"/>
    <mergeCell ref="G23:H23"/>
    <mergeCell ref="E258:G258"/>
    <mergeCell ref="A19:D19"/>
    <mergeCell ref="G19:H19"/>
    <mergeCell ref="A20:D20"/>
    <mergeCell ref="G20:H20"/>
    <mergeCell ref="H257:J257"/>
    <mergeCell ref="A21:D21"/>
    <mergeCell ref="H206:J206"/>
    <mergeCell ref="H210:J210"/>
    <mergeCell ref="H213:J213"/>
    <mergeCell ref="A1:D1"/>
    <mergeCell ref="A2:D2"/>
    <mergeCell ref="A3:D3"/>
    <mergeCell ref="A7:D7"/>
    <mergeCell ref="A11:D11"/>
    <mergeCell ref="A12:D12"/>
    <mergeCell ref="A9:D9"/>
    <mergeCell ref="A10:D10"/>
    <mergeCell ref="G1:H1"/>
    <mergeCell ref="G3:H3"/>
    <mergeCell ref="G4:H4"/>
    <mergeCell ref="A8:D8"/>
    <mergeCell ref="A4:D4"/>
    <mergeCell ref="A5:D5"/>
    <mergeCell ref="G7:H7"/>
    <mergeCell ref="G8:H8"/>
    <mergeCell ref="G2:H2"/>
    <mergeCell ref="A6:D6"/>
    <mergeCell ref="G6:H6"/>
    <mergeCell ref="G5:H5"/>
    <mergeCell ref="H248:J248"/>
    <mergeCell ref="H250:J250"/>
    <mergeCell ref="E252:G252"/>
    <mergeCell ref="H254:J254"/>
    <mergeCell ref="G10:H10"/>
    <mergeCell ref="G11:H11"/>
    <mergeCell ref="G12:H12"/>
    <mergeCell ref="G9:H9"/>
    <mergeCell ref="A269:J269"/>
    <mergeCell ref="H263:J263"/>
    <mergeCell ref="A264:D264"/>
    <mergeCell ref="E265:G265"/>
    <mergeCell ref="E266:G266"/>
    <mergeCell ref="E267:G267"/>
    <mergeCell ref="E268:G268"/>
    <mergeCell ref="E261:G261"/>
    <mergeCell ref="H260:J260"/>
    <mergeCell ref="A13:D13"/>
    <mergeCell ref="G13:H13"/>
    <mergeCell ref="A14:D14"/>
    <mergeCell ref="G14:H14"/>
    <mergeCell ref="A18:D18"/>
    <mergeCell ref="G18:H18"/>
    <mergeCell ref="H27:J27"/>
    <mergeCell ref="H203:J203"/>
    <mergeCell ref="A22:D22"/>
    <mergeCell ref="C27:D27"/>
    <mergeCell ref="A26:B26"/>
    <mergeCell ref="C26:E26"/>
    <mergeCell ref="A23:D23"/>
    <mergeCell ref="H230:J230"/>
    <mergeCell ref="H198:J198"/>
    <mergeCell ref="A24:D24"/>
    <mergeCell ref="A25:D25"/>
    <mergeCell ref="E222:G222"/>
    <mergeCell ref="E255:G255"/>
    <mergeCell ref="H219:J219"/>
    <mergeCell ref="H216:J216"/>
    <mergeCell ref="H221:J221"/>
    <mergeCell ref="E242:G242"/>
    <mergeCell ref="H244:J244"/>
    <mergeCell ref="H246:J246"/>
    <mergeCell ref="H233:J233"/>
    <mergeCell ref="E235:G235"/>
    <mergeCell ref="H237:J237"/>
    <mergeCell ref="H240:J240"/>
    <mergeCell ref="A94:B94"/>
    <mergeCell ref="C94:E94"/>
    <mergeCell ref="C95:D95"/>
    <mergeCell ref="H95:J95"/>
    <mergeCell ref="H224:J224"/>
    <mergeCell ref="H227:J227"/>
  </mergeCells>
  <printOptions/>
  <pageMargins left="0.3937007874015748" right="0.2362204724409449" top="1.062992125984252" bottom="0.5118110236220472" header="0.35433070866141736" footer="0.11811023622047245"/>
  <pageSetup horizontalDpi="300" verticalDpi="300" orientation="portrait" paperSize="9" scale="98" r:id="rId2"/>
  <headerFooter alignWithMargins="0">
    <oddHeader>&amp;C&amp;"Arial,Fett Kursiv"&amp;16&amp;E"Ministranten"-Fußballturnier 2010
Spielplan&amp;R06.01.2010
Stadionhalle Wiesloch</oddHeader>
  </headerFooter>
  <rowBreaks count="1" manualBreakCount="1">
    <brk id="197" max="255" man="1"/>
  </rowBreaks>
  <legacyDrawing r:id="rId1"/>
</worksheet>
</file>

<file path=xl/worksheets/sheet9.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S21" sqref="S21:Y21"/>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14</v>
      </c>
      <c r="B2" s="13" t="s">
        <v>15</v>
      </c>
      <c r="C2" s="13"/>
      <c r="D2" s="13" t="s">
        <v>15</v>
      </c>
      <c r="E2" s="280" t="s">
        <v>7</v>
      </c>
      <c r="F2" s="280"/>
      <c r="G2" s="280"/>
      <c r="H2" s="50" t="s">
        <v>16</v>
      </c>
      <c r="I2" s="50" t="s">
        <v>17</v>
      </c>
      <c r="J2" s="14"/>
      <c r="K2" s="139" t="s">
        <v>34</v>
      </c>
      <c r="L2" s="15" t="s">
        <v>18</v>
      </c>
      <c r="M2" s="15" t="s">
        <v>0</v>
      </c>
      <c r="N2" s="281" t="s">
        <v>1</v>
      </c>
      <c r="O2" s="281"/>
      <c r="P2" s="281"/>
      <c r="Q2" s="15" t="s">
        <v>19</v>
      </c>
      <c r="R2" s="10" t="s">
        <v>23</v>
      </c>
      <c r="S2" s="9" t="s">
        <v>20</v>
      </c>
      <c r="T2" s="9" t="s">
        <v>21</v>
      </c>
      <c r="U2" s="9" t="s">
        <v>22</v>
      </c>
      <c r="V2" s="9" t="s">
        <v>28</v>
      </c>
      <c r="W2" s="9" t="s">
        <v>29</v>
      </c>
      <c r="X2" s="9" t="s">
        <v>30</v>
      </c>
      <c r="Y2" s="9" t="s">
        <v>31</v>
      </c>
    </row>
    <row r="3" spans="1:25" ht="12.75">
      <c r="A3" s="16" t="str">
        <f>Spielplan!$B28&amp;" "&amp;Spielplan!$C28</f>
        <v>1 Gr.A</v>
      </c>
      <c r="B3" s="55" t="str">
        <f>Spielplan1!$E12</f>
        <v>A1</v>
      </c>
      <c r="C3" s="56" t="s">
        <v>8</v>
      </c>
      <c r="D3" s="57" t="str">
        <f>Spielplan1!$G12</f>
        <v>A2</v>
      </c>
      <c r="E3" s="13">
        <f>IF(Spielplan1!$H12="","",Spielplan1!$H12)</f>
      </c>
      <c r="F3" s="13" t="s">
        <v>9</v>
      </c>
      <c r="G3" s="13">
        <f>IF(Spielplan1!$J12="","",Spielplan1!$J12)</f>
      </c>
      <c r="H3" s="51">
        <f>IF(OR($E3="",$G3=""),"",IF(E3&gt;G3,3,IF(E3=G3,1,0)))</f>
      </c>
      <c r="I3" s="51">
        <f>IF(OR($E3="",$G3=""),"",IF(G3&gt;E3,3,IF(E3=G3,1,0)))</f>
      </c>
      <c r="K3" s="58" t="str">
        <f>Vorgaben!A2</f>
        <v>A1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3" t="str">
        <f>Spielplan!$B29&amp;" "&amp;Spielplan!$C29</f>
        <v>2 Gr.B</v>
      </c>
      <c r="B4" s="55" t="str">
        <f>Spielplan1!$E15</f>
        <v>B1</v>
      </c>
      <c r="C4" s="56" t="s">
        <v>8</v>
      </c>
      <c r="D4" s="57" t="str">
        <f>Spielplan1!$G15</f>
        <v>B2</v>
      </c>
      <c r="E4" s="13">
        <f>IF(Spielplan1!$H15="","",Spielplan1!$H15)</f>
      </c>
      <c r="F4" s="13" t="s">
        <v>9</v>
      </c>
      <c r="G4" s="13">
        <f>IF(Spielplan1!$J15="","",Spielplan1!$J15)</f>
      </c>
      <c r="H4" s="51">
        <f aca="true" t="shared" si="2" ref="H4:H44">IF(OR($E4="",$G4=""),"",IF(E4&gt;G4,3,IF(E4=G4,1,0)))</f>
      </c>
      <c r="I4" s="51">
        <f aca="true" t="shared" si="3" ref="I4:I44">IF(OR($E4="",$G4=""),"",IF(G4&gt;E4,3,IF(E4=G4,1,0)))</f>
      </c>
      <c r="K4" s="58" t="str">
        <f>Vorgaben!A3</f>
        <v>A2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Spielplan!$B34&amp;" "&amp;Spielplan!$C34</f>
        <v>7 Gr.A</v>
      </c>
      <c r="B5" s="55" t="str">
        <f>Spielplan1!$E13</f>
        <v>A3</v>
      </c>
      <c r="C5" s="56" t="s">
        <v>8</v>
      </c>
      <c r="D5" s="57" t="str">
        <f>Spielplan1!$G13</f>
        <v>A4</v>
      </c>
      <c r="E5" s="13">
        <f>IF(Spielplan1!$H13="","",Spielplan1!$H13)</f>
      </c>
      <c r="F5" s="13" t="s">
        <v>9</v>
      </c>
      <c r="G5" s="13">
        <f>IF(Spielplan1!$J13="","",Spielplan1!$J13)</f>
      </c>
      <c r="H5" s="51">
        <f t="shared" si="2"/>
      </c>
      <c r="I5" s="51">
        <f t="shared" si="3"/>
      </c>
      <c r="K5" s="58" t="str">
        <f>Vorgaben!A4</f>
        <v>A3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3" t="str">
        <f>Spielplan!$B35&amp;" "&amp;Spielplan!$C35</f>
        <v>8 Gr.B</v>
      </c>
      <c r="B6" s="55" t="str">
        <f>Spielplan1!$E16</f>
        <v>B3</v>
      </c>
      <c r="C6" s="56" t="s">
        <v>8</v>
      </c>
      <c r="D6" s="57" t="str">
        <f>Spielplan1!$G16</f>
        <v>B4</v>
      </c>
      <c r="E6" s="13">
        <f>IF(Spielplan1!$H16="","",Spielplan1!$H16)</f>
      </c>
      <c r="F6" s="13" t="s">
        <v>9</v>
      </c>
      <c r="G6" s="13">
        <f>IF(Spielplan1!$J16="","",Spielplan1!$J16)</f>
      </c>
      <c r="H6" s="51">
        <f t="shared" si="2"/>
      </c>
      <c r="I6" s="51">
        <f t="shared" si="3"/>
      </c>
      <c r="K6" s="58" t="str">
        <f>Vorgaben!A5</f>
        <v>A4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Spielplan!$B40&amp;" "&amp;Spielplan!$C40</f>
        <v>13 Gr.A</v>
      </c>
      <c r="B7" s="55" t="str">
        <f>Spielplan1!$E14</f>
        <v>A5</v>
      </c>
      <c r="C7" s="56" t="s">
        <v>8</v>
      </c>
      <c r="D7" s="57" t="str">
        <f>Spielplan1!$G14</f>
        <v>A6</v>
      </c>
      <c r="E7" s="13">
        <f>IF(Spielplan1!$H14="","",Spielplan1!$H14)</f>
      </c>
      <c r="F7" s="13" t="s">
        <v>9</v>
      </c>
      <c r="G7" s="13">
        <f>IF(Spielplan1!$J14="","",Spielplan1!$J14)</f>
      </c>
      <c r="H7" s="51">
        <f t="shared" si="2"/>
      </c>
      <c r="I7" s="51">
        <f t="shared" si="3"/>
      </c>
      <c r="K7" s="58" t="str">
        <f>Vorgaben!A6</f>
        <v>A5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3" t="str">
        <f>Spielplan!$B41&amp;" "&amp;Spielplan!$C41</f>
        <v>14 Gr.B</v>
      </c>
      <c r="B8" s="55" t="str">
        <f>Spielplan1!$E17</f>
        <v>B5</v>
      </c>
      <c r="C8" s="56" t="s">
        <v>8</v>
      </c>
      <c r="D8" s="57" t="str">
        <f>Spielplan1!$G17</f>
        <v>B6</v>
      </c>
      <c r="E8" s="13">
        <f>IF(Spielplan1!$H17="","",Spielplan1!$H17)</f>
      </c>
      <c r="F8" s="13" t="s">
        <v>9</v>
      </c>
      <c r="G8" s="13">
        <f>IF(Spielplan1!$J17="","",Spielplan1!$J17)</f>
      </c>
      <c r="H8" s="51">
        <f t="shared" si="2"/>
      </c>
      <c r="I8" s="51">
        <f t="shared" si="3"/>
      </c>
      <c r="K8" s="58" t="str">
        <f>Vorgaben!A7</f>
        <v>A6</v>
      </c>
      <c r="L8" s="17">
        <f t="shared" si="0"/>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Spielplan!$B169&amp;" "&amp;Spielplan!$C169</f>
        <v>10 Gr.A</v>
      </c>
      <c r="B9" s="55">
        <f>Spielplan1!$E63</f>
        <v>0</v>
      </c>
      <c r="C9" s="56" t="s">
        <v>8</v>
      </c>
      <c r="D9" s="57">
        <f>Spielplan1!$G63</f>
        <v>0</v>
      </c>
      <c r="E9" s="13">
        <f>IF(Spielplan1!$H63="","",Spielplan1!$H63)</f>
      </c>
      <c r="F9" s="13" t="s">
        <v>9</v>
      </c>
      <c r="G9" s="13">
        <f>IF(Spielplan1!$J63="","",Spielplan1!$J63)</f>
      </c>
      <c r="H9" s="51">
        <f t="shared" si="2"/>
      </c>
      <c r="I9" s="51">
        <f t="shared" si="3"/>
      </c>
      <c r="K9" s="58">
        <f>Vorgaben!A8</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3" t="str">
        <f>Spielplan!$B122&amp;" "&amp;Spielplan!$C122</f>
        <v>15 Gr.B</v>
      </c>
      <c r="B10" s="55">
        <f>Spielplan1!$E42</f>
        <v>0</v>
      </c>
      <c r="C10" s="56" t="s">
        <v>8</v>
      </c>
      <c r="D10" s="57">
        <f>Spielplan1!$G42</f>
        <v>0</v>
      </c>
      <c r="E10" s="13">
        <f>IF(Spielplan1!$H42="","",Spielplan1!$H42)</f>
      </c>
      <c r="F10" s="13" t="s">
        <v>9</v>
      </c>
      <c r="G10" s="13">
        <f>IF(Spielplan1!$J42="","",Spielplan1!$J42)</f>
      </c>
      <c r="H10" s="51">
        <f t="shared" si="2"/>
      </c>
      <c r="I10" s="51">
        <f t="shared" si="3"/>
      </c>
      <c r="K10" s="58">
        <f>Vorgaben!A9</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Spielplan!$B102&amp;" "&amp;Spielplan!$C102</f>
        <v>73 Gr.A</v>
      </c>
      <c r="B11" s="55" t="str">
        <f>Spielplan1!$E18</f>
        <v>A3</v>
      </c>
      <c r="C11" s="56" t="s">
        <v>8</v>
      </c>
      <c r="D11" s="57" t="str">
        <f>Spielplan1!$G18</f>
        <v>A1</v>
      </c>
      <c r="E11" s="13">
        <f>IF(Spielplan1!$H18="","",Spielplan1!$H18)</f>
      </c>
      <c r="F11" s="13" t="s">
        <v>9</v>
      </c>
      <c r="G11" s="13">
        <f>IF(Spielplan1!$J18="","",Spielplan1!$J18)</f>
      </c>
      <c r="H11" s="51">
        <f t="shared" si="2"/>
      </c>
      <c r="I11" s="51">
        <f t="shared" si="3"/>
      </c>
      <c r="J11" s="18"/>
      <c r="K11" s="59"/>
      <c r="L11" s="17"/>
      <c r="M11" s="17"/>
      <c r="N11" s="13"/>
      <c r="O11" s="13"/>
      <c r="P11" s="13"/>
      <c r="Q11" s="13"/>
    </row>
    <row r="12" spans="1:17" ht="12.75">
      <c r="A12" s="63" t="str">
        <f>Spielplan!$B103&amp;" "&amp;Spielplan!$C103</f>
        <v>74 Gr.B</v>
      </c>
      <c r="B12" s="55" t="str">
        <f>Spielplan1!$E21</f>
        <v>B3</v>
      </c>
      <c r="C12" s="56" t="s">
        <v>8</v>
      </c>
      <c r="D12" s="57" t="str">
        <f>Spielplan1!$G21</f>
        <v>B1</v>
      </c>
      <c r="E12" s="13">
        <f>IF(Spielplan1!$H21="","",Spielplan1!$H21)</f>
      </c>
      <c r="F12" s="13" t="s">
        <v>9</v>
      </c>
      <c r="G12" s="13">
        <f>IF(Spielplan1!$J21="","",Spielplan1!$J21)</f>
      </c>
      <c r="H12" s="51">
        <f t="shared" si="2"/>
      </c>
      <c r="I12" s="51">
        <f t="shared" si="3"/>
      </c>
      <c r="K12" s="59"/>
      <c r="L12" s="17"/>
      <c r="M12" s="17"/>
      <c r="N12" s="13"/>
      <c r="O12" s="13"/>
      <c r="P12" s="13"/>
      <c r="Q12" s="13"/>
    </row>
    <row r="13" spans="1:17" ht="12.75">
      <c r="A13" s="16" t="str">
        <f>Spielplan!$B76&amp;" "&amp;Spielplan!$C76</f>
        <v>49 Gr.A</v>
      </c>
      <c r="B13" s="55" t="str">
        <f>Spielplan1!$E24</f>
        <v>A4</v>
      </c>
      <c r="C13" s="56" t="s">
        <v>8</v>
      </c>
      <c r="D13" s="57" t="str">
        <f>Spielplan1!$G24</f>
        <v>A2</v>
      </c>
      <c r="E13" s="13">
        <f>IF(Spielplan1!$H24="","",Spielplan1!$H24)</f>
      </c>
      <c r="F13" s="13" t="s">
        <v>9</v>
      </c>
      <c r="G13" s="13">
        <f>IF(Spielplan1!$J24="","",Spielplan1!$J24)</f>
      </c>
      <c r="H13" s="51">
        <f t="shared" si="2"/>
      </c>
      <c r="I13" s="51">
        <f t="shared" si="3"/>
      </c>
      <c r="K13" s="59"/>
      <c r="L13" s="17"/>
      <c r="M13" s="17"/>
      <c r="N13" s="13"/>
      <c r="O13" s="13"/>
      <c r="P13" s="13"/>
      <c r="Q13" s="13"/>
    </row>
    <row r="14" spans="1:18" ht="15.75" customHeight="1">
      <c r="A14" s="63" t="str">
        <f>Spielplan!$B77&amp;" "&amp;Spielplan!$C77</f>
        <v>50 Gr.B</v>
      </c>
      <c r="B14" s="55" t="str">
        <f>Spielplan1!$E27</f>
        <v>B4</v>
      </c>
      <c r="C14" s="56" t="s">
        <v>8</v>
      </c>
      <c r="D14" s="57" t="str">
        <f>Spielplan1!$G27</f>
        <v>B2</v>
      </c>
      <c r="E14" s="13">
        <f>IF(Spielplan1!$H27="","",Spielplan1!$H27)</f>
      </c>
      <c r="F14" s="13" t="s">
        <v>9</v>
      </c>
      <c r="G14" s="13">
        <f>IF(Spielplan1!$J27="","",Spielplan1!$J27)</f>
      </c>
      <c r="H14" s="51">
        <f t="shared" si="2"/>
      </c>
      <c r="I14" s="51">
        <f t="shared" si="3"/>
      </c>
      <c r="K14" s="59"/>
      <c r="L14" s="17"/>
      <c r="M14" s="17"/>
      <c r="N14" s="13"/>
      <c r="O14" s="13"/>
      <c r="P14" s="13"/>
      <c r="Q14" s="13"/>
      <c r="R14" s="282" t="s">
        <v>27</v>
      </c>
    </row>
    <row r="15" spans="1:18" ht="12.75" customHeight="1">
      <c r="A15" s="16" t="str">
        <f>Spielplan!$B170&amp;" "&amp;Spielplan!$C170</f>
        <v>16 Gr.A</v>
      </c>
      <c r="B15" s="55">
        <f>Spielplan1!$E43</f>
        <v>0</v>
      </c>
      <c r="C15" s="56" t="s">
        <v>8</v>
      </c>
      <c r="D15" s="57" t="str">
        <f>Spielplan1!$G43</f>
        <v>A5</v>
      </c>
      <c r="E15" s="13">
        <f>IF(Spielplan1!$H43="","",Spielplan1!$H43)</f>
      </c>
      <c r="F15" s="13" t="s">
        <v>9</v>
      </c>
      <c r="G15" s="13">
        <f>IF(Spielplan1!$J43="","",Spielplan1!$J43)</f>
      </c>
      <c r="H15" s="51">
        <f t="shared" si="2"/>
      </c>
      <c r="I15" s="51">
        <f t="shared" si="3"/>
      </c>
      <c r="K15" s="283" t="s">
        <v>35</v>
      </c>
      <c r="L15" s="280" t="s">
        <v>18</v>
      </c>
      <c r="M15" s="280" t="s">
        <v>0</v>
      </c>
      <c r="N15" s="280" t="s">
        <v>1</v>
      </c>
      <c r="O15" s="280"/>
      <c r="P15" s="280"/>
      <c r="Q15" s="280" t="s">
        <v>19</v>
      </c>
      <c r="R15" s="282"/>
    </row>
    <row r="16" spans="1:18" ht="12.75" customHeight="1">
      <c r="A16" s="63" t="str">
        <f>Spielplan!$B128&amp;" "&amp;Spielplan!$C128</f>
        <v>18 Gr.B</v>
      </c>
      <c r="B16" s="55">
        <f>Spielplan1!$E45</f>
        <v>0</v>
      </c>
      <c r="C16" s="56" t="s">
        <v>8</v>
      </c>
      <c r="D16" s="57" t="str">
        <f>Spielplan1!$G45</f>
        <v>B5</v>
      </c>
      <c r="E16" s="13">
        <f>IF(Spielplan1!$H45="","",Spielplan1!$H45)</f>
      </c>
      <c r="F16" s="13" t="s">
        <v>9</v>
      </c>
      <c r="G16" s="13">
        <f>IF(Spielplan1!$J45="","",Spielplan1!$J45)</f>
      </c>
      <c r="H16" s="51">
        <f t="shared" si="2"/>
      </c>
      <c r="I16" s="51">
        <f t="shared" si="3"/>
      </c>
      <c r="K16" s="283"/>
      <c r="L16" s="280"/>
      <c r="M16" s="280"/>
      <c r="N16" s="280"/>
      <c r="O16" s="280"/>
      <c r="P16" s="280"/>
      <c r="Q16" s="280"/>
      <c r="R16" s="282"/>
    </row>
    <row r="17" spans="1:25" ht="15.75" customHeight="1">
      <c r="A17" s="16" t="str">
        <f>Spielplan!$B167&amp;" "&amp;Spielplan!$C167</f>
        <v>20 Gr.A</v>
      </c>
      <c r="B17" s="55" t="str">
        <f>Spielplan1!$E44</f>
        <v>A6</v>
      </c>
      <c r="C17" s="56" t="s">
        <v>8</v>
      </c>
      <c r="D17" s="57">
        <f>Spielplan1!$G44</f>
        <v>0</v>
      </c>
      <c r="E17" s="13">
        <f>IF(Spielplan1!$H44="","",Spielplan1!$H44)</f>
      </c>
      <c r="F17" s="13" t="s">
        <v>9</v>
      </c>
      <c r="G17" s="13">
        <f>IF(Spielplan1!$J44="","",Spielplan1!$J44)</f>
      </c>
      <c r="H17" s="51">
        <f t="shared" si="2"/>
      </c>
      <c r="I17" s="51">
        <f t="shared" si="3"/>
      </c>
      <c r="K17" s="60" t="str">
        <f>Vorgaben!B2</f>
        <v>B1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3" t="str">
        <f>Spielplan!$B125&amp;" "&amp;Spielplan!$C125</f>
        <v>26 Gr.B</v>
      </c>
      <c r="B18" s="55" t="str">
        <f>Spielplan1!$E46</f>
        <v>B6</v>
      </c>
      <c r="C18" s="56" t="s">
        <v>8</v>
      </c>
      <c r="D18" s="57">
        <f>Spielplan1!$G46</f>
        <v>0</v>
      </c>
      <c r="E18" s="13">
        <f>IF(Spielplan1!$H46="","",Spielplan1!$H46)</f>
      </c>
      <c r="F18" s="13" t="s">
        <v>9</v>
      </c>
      <c r="G18" s="13">
        <f>IF(Spielplan1!$J46="","",Spielplan1!$J46)</f>
      </c>
      <c r="H18" s="51">
        <f t="shared" si="2"/>
      </c>
      <c r="I18" s="51">
        <f t="shared" si="3"/>
      </c>
      <c r="K18" s="58" t="str">
        <f>Vorgaben!B3</f>
        <v>B2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Spielplan!$B46&amp;" "&amp;Spielplan!$C46</f>
        <v>19 Gr.A</v>
      </c>
      <c r="B19" s="55" t="str">
        <f>Spielplan1!$E32</f>
        <v>A2</v>
      </c>
      <c r="C19" s="56" t="s">
        <v>8</v>
      </c>
      <c r="D19" s="57" t="str">
        <f>Spielplan1!$G32</f>
        <v>A3</v>
      </c>
      <c r="E19" s="13">
        <f>IF(Spielplan1!$H32="","",Spielplan1!$H32)</f>
      </c>
      <c r="F19" s="13" t="s">
        <v>9</v>
      </c>
      <c r="G19" s="13">
        <f>IF(Spielplan1!$J32="","",Spielplan1!$J32)</f>
      </c>
      <c r="H19" s="51">
        <f t="shared" si="2"/>
      </c>
      <c r="I19" s="51">
        <f t="shared" si="3"/>
      </c>
      <c r="K19" s="58" t="str">
        <f>Vorgaben!B4</f>
        <v>B3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3" t="str">
        <f>Spielplan!$B47&amp;" "&amp;Spielplan!$C47</f>
        <v>20 Gr.B</v>
      </c>
      <c r="B20" s="55" t="str">
        <f>Spielplan1!$E35</f>
        <v>B2</v>
      </c>
      <c r="C20" s="56" t="s">
        <v>8</v>
      </c>
      <c r="D20" s="57" t="str">
        <f>Spielplan1!$G35</f>
        <v>B3</v>
      </c>
      <c r="E20" s="13">
        <f>IF(Spielplan1!$H35="","",Spielplan1!$H35)</f>
      </c>
      <c r="F20" s="13" t="s">
        <v>9</v>
      </c>
      <c r="G20" s="13">
        <f>IF(Spielplan1!$J35="","",Spielplan1!$J35)</f>
      </c>
      <c r="H20" s="51">
        <f t="shared" si="2"/>
      </c>
      <c r="I20" s="51">
        <f t="shared" si="3"/>
      </c>
      <c r="K20" s="58" t="str">
        <f>Vorgaben!B5</f>
        <v>B4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Spielplan!$B96&amp;" "&amp;Spielplan!$C96</f>
        <v>67 Gr.A</v>
      </c>
      <c r="B21" s="55" t="str">
        <f>Spielplan1!$E36</f>
        <v>A4</v>
      </c>
      <c r="C21" s="56" t="s">
        <v>8</v>
      </c>
      <c r="D21" s="57" t="str">
        <f>Spielplan1!$G36</f>
        <v>A1</v>
      </c>
      <c r="E21" s="13">
        <f>IF(Spielplan1!$H36="","",Spielplan1!$H36)</f>
      </c>
      <c r="F21" s="13" t="s">
        <v>9</v>
      </c>
      <c r="G21" s="13">
        <f>IF(Spielplan1!$J36="","",Spielplan1!$J36)</f>
      </c>
      <c r="H21" s="51">
        <f t="shared" si="2"/>
      </c>
      <c r="I21" s="51">
        <f t="shared" si="3"/>
      </c>
      <c r="K21" s="58" t="str">
        <f>Vorgaben!B6</f>
        <v>B5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3" t="str">
        <f>Spielplan!$B97&amp;" "&amp;Spielplan!$C97</f>
        <v>68 Gr.B</v>
      </c>
      <c r="B22" s="55" t="str">
        <f>Spielplan1!$E39</f>
        <v>B4</v>
      </c>
      <c r="C22" s="56" t="s">
        <v>8</v>
      </c>
      <c r="D22" s="57" t="str">
        <f>Spielplan1!$G39</f>
        <v>B1</v>
      </c>
      <c r="E22" s="13">
        <f>IF(Spielplan1!$H39="","",Spielplan1!$H39)</f>
      </c>
      <c r="F22" s="13" t="s">
        <v>9</v>
      </c>
      <c r="G22" s="13">
        <f>IF(Spielplan1!$J39="","",Spielplan1!$J39)</f>
      </c>
      <c r="H22" s="51">
        <f t="shared" si="2"/>
      </c>
      <c r="I22" s="51">
        <f t="shared" si="3"/>
      </c>
      <c r="K22" s="58" t="str">
        <f>Vorgaben!B7</f>
        <v>B6</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Spielplan!$B127&amp;" "&amp;Spielplan!$C127</f>
        <v>29 Gr.A</v>
      </c>
      <c r="B23" s="55" t="str">
        <f>Spielplan1!$E47</f>
        <v>A5</v>
      </c>
      <c r="C23" s="56" t="s">
        <v>8</v>
      </c>
      <c r="D23" s="57">
        <f>Spielplan1!$G47</f>
        <v>0</v>
      </c>
      <c r="E23" s="13">
        <f>IF(Spielplan1!$H47="","",Spielplan1!$H47)</f>
      </c>
      <c r="F23" s="13" t="s">
        <v>9</v>
      </c>
      <c r="G23" s="13">
        <f>IF(Spielplan1!$J47="","",Spielplan1!$J47)</f>
      </c>
      <c r="H23" s="51">
        <f t="shared" si="2"/>
      </c>
      <c r="I23" s="51">
        <f t="shared" si="3"/>
      </c>
      <c r="K23" s="58">
        <f>Vorgaben!B8</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3" t="str">
        <f>Spielplan!$B123&amp;" "&amp;Spielplan!$C123</f>
        <v>34 Gr.B</v>
      </c>
      <c r="B24" s="55" t="str">
        <f>Spielplan1!$E49</f>
        <v>B5</v>
      </c>
      <c r="C24" s="56" t="s">
        <v>8</v>
      </c>
      <c r="D24" s="57">
        <f>Spielplan1!$G49</f>
        <v>0</v>
      </c>
      <c r="E24" s="13">
        <f>IF(Spielplan1!$H49="","",Spielplan1!$H49)</f>
      </c>
      <c r="F24" s="13" t="s">
        <v>9</v>
      </c>
      <c r="G24" s="13">
        <f>IF(Spielplan1!$J49="","",Spielplan1!$J49)</f>
      </c>
      <c r="H24" s="51">
        <f t="shared" si="2"/>
      </c>
      <c r="I24" s="51">
        <f t="shared" si="3"/>
      </c>
      <c r="K24" s="58">
        <f>Vorgaben!B9</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Spielplan!$B121&amp;" "&amp;Spielplan!$C121</f>
        <v>24 Gr.A</v>
      </c>
      <c r="B25" s="55" t="str">
        <f>Spielplan1!$E48</f>
        <v>A6</v>
      </c>
      <c r="C25" s="56" t="s">
        <v>8</v>
      </c>
      <c r="D25" s="57">
        <f>Spielplan1!$G48</f>
        <v>0</v>
      </c>
      <c r="E25" s="13">
        <f>IF(Spielplan1!$H48="","",Spielplan1!$H48)</f>
      </c>
      <c r="F25" s="13" t="s">
        <v>9</v>
      </c>
      <c r="G25" s="13">
        <f>IF(Spielplan1!$J48="","",Spielplan1!$J48)</f>
      </c>
      <c r="H25" s="51">
        <f t="shared" si="2"/>
      </c>
      <c r="I25" s="51">
        <f t="shared" si="3"/>
      </c>
    </row>
    <row r="26" spans="1:10" ht="12.75">
      <c r="A26" s="63" t="str">
        <f>Spielplan!$B132&amp;" "&amp;Spielplan!$C132</f>
        <v>26 Gr.B</v>
      </c>
      <c r="B26" s="55" t="str">
        <f>Spielplan1!$E50</f>
        <v>B6</v>
      </c>
      <c r="C26" s="56" t="s">
        <v>8</v>
      </c>
      <c r="D26" s="57">
        <f>Spielplan1!$G50</f>
        <v>0</v>
      </c>
      <c r="E26" s="13">
        <f>IF(Spielplan1!$H50="","",Spielplan1!$H50)</f>
      </c>
      <c r="F26" s="13" t="s">
        <v>9</v>
      </c>
      <c r="G26" s="13">
        <f>IF(Spielplan1!$J50="","",Spielplan1!$J50)</f>
      </c>
      <c r="H26" s="51">
        <f t="shared" si="2"/>
      </c>
      <c r="I26" s="51">
        <f t="shared" si="3"/>
      </c>
      <c r="J26" s="19"/>
    </row>
    <row r="27" spans="1:9" ht="12.75">
      <c r="A27" s="16" t="str">
        <f>Spielplan!$B139&amp;" "&amp;Spielplan!$C139</f>
        <v>37 Gr.A</v>
      </c>
      <c r="B27" s="55">
        <f>Spielplan1!$E51</f>
        <v>0</v>
      </c>
      <c r="C27" s="56" t="s">
        <v>8</v>
      </c>
      <c r="D27" s="57" t="str">
        <f>Spielplan1!$G51</f>
        <v>A2</v>
      </c>
      <c r="E27" s="13">
        <f>IF(Spielplan1!$H51="","",Spielplan1!$H51)</f>
      </c>
      <c r="F27" s="13" t="s">
        <v>9</v>
      </c>
      <c r="G27" s="13">
        <f>IF(Spielplan1!$J51="","",Spielplan1!$J51)</f>
      </c>
      <c r="H27" s="51">
        <f t="shared" si="2"/>
      </c>
      <c r="I27" s="51">
        <f t="shared" si="3"/>
      </c>
    </row>
    <row r="28" spans="1:9" ht="12.75">
      <c r="A28" s="63" t="str">
        <f>Spielplan!$B148&amp;" "&amp;Spielplan!$C148</f>
        <v>40 Gr.B</v>
      </c>
      <c r="B28" s="55">
        <f>Spielplan1!$E52</f>
        <v>0</v>
      </c>
      <c r="C28" s="56" t="s">
        <v>8</v>
      </c>
      <c r="D28" s="57" t="str">
        <f>Spielplan1!$G52</f>
        <v>B2</v>
      </c>
      <c r="E28" s="13">
        <f>IF(Spielplan1!$H52="","",Spielplan1!$H52)</f>
      </c>
      <c r="F28" s="13" t="s">
        <v>9</v>
      </c>
      <c r="G28" s="13">
        <f>IF(Spielplan1!$J52="","",Spielplan1!$J52)</f>
      </c>
      <c r="H28" s="51">
        <f t="shared" si="2"/>
      </c>
      <c r="I28" s="51">
        <f t="shared" si="3"/>
      </c>
    </row>
    <row r="29" spans="1:9" ht="12.75">
      <c r="A29" s="16" t="str">
        <f>Spielplan!$B82&amp;" "&amp;Spielplan!$C82</f>
        <v>55 Gr.A</v>
      </c>
      <c r="B29" s="55" t="str">
        <f>Spielplan1!$E25</f>
        <v>A5</v>
      </c>
      <c r="C29" s="56" t="s">
        <v>8</v>
      </c>
      <c r="D29" s="57" t="str">
        <f>Spielplan1!$G25</f>
        <v>A3</v>
      </c>
      <c r="E29" s="13">
        <f>IF(Spielplan1!$H25="","",Spielplan1!$H25)</f>
      </c>
      <c r="F29" s="13" t="s">
        <v>9</v>
      </c>
      <c r="G29" s="13">
        <f>IF(Spielplan1!$J25="","",Spielplan1!$J25)</f>
      </c>
      <c r="H29" s="51">
        <f t="shared" si="2"/>
      </c>
      <c r="I29" s="51">
        <f t="shared" si="3"/>
      </c>
    </row>
    <row r="30" spans="1:9" ht="12.75">
      <c r="A30" s="63" t="str">
        <f>Spielplan!$B83&amp;" "&amp;Spielplan!$C83</f>
        <v>56 Gr.B</v>
      </c>
      <c r="B30" s="55" t="str">
        <f>Spielplan1!$E28</f>
        <v>B5</v>
      </c>
      <c r="C30" s="56" t="s">
        <v>8</v>
      </c>
      <c r="D30" s="57" t="str">
        <f>Spielplan1!$G28</f>
        <v>B3</v>
      </c>
      <c r="E30" s="13">
        <f>IF(Spielplan1!$H28="","",Spielplan1!$H28)</f>
      </c>
      <c r="F30" s="13" t="s">
        <v>9</v>
      </c>
      <c r="G30" s="13">
        <f>IF(Spielplan1!$J28="","",Spielplan1!$J28)</f>
      </c>
      <c r="H30" s="51">
        <f t="shared" si="2"/>
      </c>
      <c r="I30" s="51">
        <f t="shared" si="3"/>
      </c>
    </row>
    <row r="31" spans="1:9" ht="12.75">
      <c r="A31" s="16" t="str">
        <f>Spielplan!$B58&amp;" "&amp;Spielplan!$C58</f>
        <v>31 Gr.A</v>
      </c>
      <c r="B31" s="55" t="str">
        <f>Spielplan1!$E26</f>
        <v>A6</v>
      </c>
      <c r="C31" s="56" t="s">
        <v>8</v>
      </c>
      <c r="D31" s="57" t="str">
        <f>Spielplan1!$G26</f>
        <v>A1</v>
      </c>
      <c r="E31" s="13">
        <f>IF(Spielplan1!$H26="","",Spielplan1!$H26)</f>
      </c>
      <c r="F31" s="13" t="s">
        <v>9</v>
      </c>
      <c r="G31" s="13">
        <f>IF(Spielplan1!$J26="","",Spielplan1!$J26)</f>
      </c>
      <c r="H31" s="51">
        <f t="shared" si="2"/>
      </c>
      <c r="I31" s="51">
        <f t="shared" si="3"/>
      </c>
    </row>
    <row r="32" spans="1:9" ht="12.75">
      <c r="A32" s="63" t="str">
        <f>Spielplan!$B59&amp;" "&amp;Spielplan!$C59</f>
        <v>32 Gr.B</v>
      </c>
      <c r="B32" s="55" t="str">
        <f>Spielplan1!$E29</f>
        <v>B6</v>
      </c>
      <c r="C32" s="56" t="s">
        <v>8</v>
      </c>
      <c r="D32" s="57" t="str">
        <f>Spielplan1!$G29</f>
        <v>B1</v>
      </c>
      <c r="E32" s="13">
        <f>IF(Spielplan1!$H29="","",Spielplan1!$H29)</f>
      </c>
      <c r="F32" s="13" t="s">
        <v>9</v>
      </c>
      <c r="G32" s="13">
        <f>IF(Spielplan1!$J29="","",Spielplan1!$J29)</f>
      </c>
      <c r="H32" s="51">
        <f t="shared" si="2"/>
      </c>
      <c r="I32" s="51">
        <f t="shared" si="3"/>
      </c>
    </row>
    <row r="33" spans="1:9" ht="12.75">
      <c r="A33" s="16" t="str">
        <f>Spielplan!$B141&amp;" "&amp;Spielplan!$C141</f>
        <v>34 Gr.A</v>
      </c>
      <c r="B33" s="55" t="str">
        <f>Spielplan1!$E53</f>
        <v>A4</v>
      </c>
      <c r="C33" s="56" t="s">
        <v>8</v>
      </c>
      <c r="D33" s="57">
        <f>Spielplan1!$G53</f>
        <v>0</v>
      </c>
      <c r="E33" s="13">
        <f>IF(Spielplan1!$H53="","",Spielplan1!$H53)</f>
      </c>
      <c r="F33" s="13" t="s">
        <v>9</v>
      </c>
      <c r="G33" s="13">
        <f>IF(Spielplan1!$J53="","",Spielplan1!$J53)</f>
      </c>
      <c r="H33" s="51">
        <f t="shared" si="2"/>
      </c>
      <c r="I33" s="51">
        <f t="shared" si="3"/>
      </c>
    </row>
    <row r="34" spans="1:9" ht="12.75">
      <c r="A34" s="63" t="str">
        <f>Spielplan!$B147&amp;" "&amp;Spielplan!$C147</f>
        <v>38 Gr.B</v>
      </c>
      <c r="B34" s="55" t="str">
        <f>Spielplan1!$E55</f>
        <v>B4</v>
      </c>
      <c r="C34" s="56" t="s">
        <v>8</v>
      </c>
      <c r="D34" s="57">
        <f>Spielplan1!$G55</f>
        <v>0</v>
      </c>
      <c r="E34" s="13">
        <f>IF(Spielplan1!$H55="","",Spielplan1!$H55)</f>
      </c>
      <c r="F34" s="13" t="s">
        <v>9</v>
      </c>
      <c r="G34" s="13">
        <f>IF(Spielplan1!$J55="","",Spielplan1!$J55)</f>
      </c>
      <c r="H34" s="51">
        <f t="shared" si="2"/>
      </c>
      <c r="I34" s="51">
        <f t="shared" si="3"/>
      </c>
    </row>
    <row r="35" spans="1:9" ht="12.75">
      <c r="A35" s="16" t="str">
        <f>Spielplan!$B108&amp;" "&amp;Spielplan!$C108</f>
        <v>79 Gr.A</v>
      </c>
      <c r="B35" s="55" t="str">
        <f>Spielplan1!$E37</f>
        <v>A2</v>
      </c>
      <c r="C35" s="56" t="s">
        <v>8</v>
      </c>
      <c r="D35" s="57" t="str">
        <f>Spielplan1!$G37</f>
        <v>A5</v>
      </c>
      <c r="E35" s="13">
        <f>IF(Spielplan1!$H37="","",Spielplan1!$H37)</f>
      </c>
      <c r="F35" s="13" t="s">
        <v>9</v>
      </c>
      <c r="G35" s="13">
        <f>IF(Spielplan1!$J37="","",Spielplan1!$J37)</f>
      </c>
      <c r="H35" s="51">
        <f t="shared" si="2"/>
      </c>
      <c r="I35" s="51">
        <f t="shared" si="3"/>
      </c>
    </row>
    <row r="36" spans="1:9" ht="12.75">
      <c r="A36" s="63" t="str">
        <f>Spielplan!$B109&amp;" "&amp;Spielplan!$C109</f>
        <v>80 Gr.B</v>
      </c>
      <c r="B36" s="55" t="str">
        <f>Spielplan1!$E40</f>
        <v>B2</v>
      </c>
      <c r="C36" s="56" t="s">
        <v>8</v>
      </c>
      <c r="D36" s="57" t="str">
        <f>Spielplan1!$G40</f>
        <v>B5</v>
      </c>
      <c r="E36" s="13">
        <f>IF(Spielplan1!$H40="","",Spielplan1!$H40)</f>
      </c>
      <c r="F36" s="13" t="s">
        <v>9</v>
      </c>
      <c r="G36" s="13">
        <f>IF(Spielplan1!$J40="","",Spielplan1!$J40)</f>
      </c>
      <c r="H36" s="51">
        <f t="shared" si="2"/>
      </c>
      <c r="I36" s="51">
        <f t="shared" si="3"/>
      </c>
    </row>
    <row r="37" spans="1:9" ht="12.75">
      <c r="A37" s="16" t="str">
        <f>Spielplan!$B142&amp;" "&amp;Spielplan!$C142</f>
        <v>47 Gr.A</v>
      </c>
      <c r="B37" s="55">
        <f>Spielplan1!$E54</f>
        <v>0</v>
      </c>
      <c r="C37" s="56" t="s">
        <v>8</v>
      </c>
      <c r="D37" s="57" t="str">
        <f>Spielplan1!$G54</f>
        <v>A3</v>
      </c>
      <c r="E37" s="13">
        <f>IF(Spielplan1!$H54="","",Spielplan1!$H54)</f>
      </c>
      <c r="F37" s="13" t="s">
        <v>9</v>
      </c>
      <c r="G37" s="13">
        <f>IF(Spielplan1!$J54="","",Spielplan1!$J54)</f>
      </c>
      <c r="H37" s="51">
        <f t="shared" si="2"/>
      </c>
      <c r="I37" s="51">
        <f t="shared" si="3"/>
      </c>
    </row>
    <row r="38" spans="1:9" ht="12.75">
      <c r="A38" s="63" t="str">
        <f>Spielplan!$B150&amp;" "&amp;Spielplan!$C150</f>
        <v>53 Gr.B</v>
      </c>
      <c r="B38" s="55">
        <f>Spielplan1!$E56</f>
        <v>0</v>
      </c>
      <c r="C38" s="56" t="s">
        <v>8</v>
      </c>
      <c r="D38" s="57" t="str">
        <f>Spielplan1!$G56</f>
        <v>B3</v>
      </c>
      <c r="E38" s="13">
        <f>IF(Spielplan1!$H56="","",Spielplan1!$H56)</f>
      </c>
      <c r="F38" s="13" t="s">
        <v>9</v>
      </c>
      <c r="G38" s="13">
        <f>IF(Spielplan1!$J56="","",Spielplan1!$J56)</f>
      </c>
      <c r="H38" s="51">
        <f t="shared" si="2"/>
      </c>
      <c r="I38" s="51">
        <f t="shared" si="3"/>
      </c>
    </row>
    <row r="39" spans="1:9" ht="12.75">
      <c r="A39" s="16" t="str">
        <f>Spielplan!$B114&amp;" "&amp;Spielplan!$C114</f>
        <v>85 Gr.A</v>
      </c>
      <c r="B39" s="55" t="str">
        <f>Spielplan1!$E31</f>
        <v>A4</v>
      </c>
      <c r="C39" s="56" t="s">
        <v>8</v>
      </c>
      <c r="D39" s="57" t="str">
        <f>Spielplan1!$G31</f>
        <v>A6</v>
      </c>
      <c r="E39" s="13">
        <f>IF(Spielplan1!$H31="","",Spielplan1!$H31)</f>
      </c>
      <c r="F39" s="13" t="s">
        <v>9</v>
      </c>
      <c r="G39" s="13">
        <f>IF(Spielplan1!$J31="","",Spielplan1!$J31)</f>
      </c>
      <c r="H39" s="51">
        <f t="shared" si="2"/>
      </c>
      <c r="I39" s="51">
        <f t="shared" si="3"/>
      </c>
    </row>
    <row r="40" spans="1:9" ht="12.75">
      <c r="A40" s="63" t="str">
        <f>Spielplan!$B115&amp;" "&amp;Spielplan!$C115</f>
        <v>86 Gr.B</v>
      </c>
      <c r="B40" s="55" t="str">
        <f>Spielplan1!$E34</f>
        <v>B4</v>
      </c>
      <c r="C40" s="56" t="s">
        <v>8</v>
      </c>
      <c r="D40" s="57" t="str">
        <f>Spielplan1!$G34</f>
        <v>B6</v>
      </c>
      <c r="E40" s="13">
        <f>IF(Spielplan1!$H34="","",Spielplan1!$H34)</f>
      </c>
      <c r="F40" s="13" t="s">
        <v>9</v>
      </c>
      <c r="G40" s="13">
        <f>IF(Spielplan1!$J34="","",Spielplan1!$J34)</f>
      </c>
      <c r="H40" s="51">
        <f t="shared" si="2"/>
      </c>
      <c r="I40" s="51">
        <f t="shared" si="3"/>
      </c>
    </row>
    <row r="41" spans="1:9" ht="12.75">
      <c r="A41" s="16" t="str">
        <f>Spielplan!$B157&amp;" "&amp;Spielplan!$C157</f>
        <v>42 Gr.A</v>
      </c>
      <c r="B41" s="55" t="str">
        <f>Spielplan1!$E57</f>
        <v>A1</v>
      </c>
      <c r="C41" s="56" t="s">
        <v>8</v>
      </c>
      <c r="D41" s="57">
        <f>Spielplan1!$G57</f>
        <v>0</v>
      </c>
      <c r="E41" s="13">
        <f>IF(Spielplan1!$H57="","",Spielplan1!$H57)</f>
      </c>
      <c r="F41" s="13" t="s">
        <v>9</v>
      </c>
      <c r="G41" s="13">
        <f>IF(Spielplan1!$J57="","",Spielplan1!$J57)</f>
      </c>
      <c r="H41" s="51">
        <f t="shared" si="2"/>
      </c>
      <c r="I41" s="51">
        <f t="shared" si="3"/>
      </c>
    </row>
    <row r="42" spans="1:9" ht="12.75">
      <c r="A42" s="63" t="str">
        <f>Spielplan!$B158&amp;" "&amp;Spielplan!$C158</f>
        <v>43 Gr.B</v>
      </c>
      <c r="B42" s="55" t="str">
        <f>Spielplan1!$E58</f>
        <v>B1</v>
      </c>
      <c r="C42" s="56" t="s">
        <v>8</v>
      </c>
      <c r="D42" s="57">
        <f>Spielplan1!$G58</f>
        <v>0</v>
      </c>
      <c r="E42" s="13">
        <f>IF(Spielplan1!$H58="","",Spielplan1!$H58)</f>
      </c>
      <c r="F42" s="13" t="s">
        <v>9</v>
      </c>
      <c r="G42" s="13">
        <f>IF(Spielplan1!$J58="","",Spielplan1!$J58)</f>
      </c>
      <c r="H42" s="51">
        <f t="shared" si="2"/>
      </c>
      <c r="I42" s="51">
        <f t="shared" si="3"/>
      </c>
    </row>
    <row r="43" spans="1:9" ht="12.75">
      <c r="A43" s="16" t="str">
        <f>Spielplan!$B52&amp;" "&amp;Spielplan!$C52</f>
        <v>25 Gr.A</v>
      </c>
      <c r="B43" s="55" t="str">
        <f>Spielplan1!$E20</f>
        <v>A5</v>
      </c>
      <c r="C43" s="56" t="s">
        <v>8</v>
      </c>
      <c r="D43" s="57" t="str">
        <f>Spielplan1!$G20</f>
        <v>A4</v>
      </c>
      <c r="E43" s="13">
        <f>IF(Spielplan1!$H20="","",Spielplan1!$H20)</f>
      </c>
      <c r="F43" s="13" t="s">
        <v>9</v>
      </c>
      <c r="G43" s="13">
        <f>IF(Spielplan1!$J20="","",Spielplan1!$J20)</f>
      </c>
      <c r="H43" s="51">
        <f t="shared" si="2"/>
      </c>
      <c r="I43" s="51">
        <f t="shared" si="3"/>
      </c>
    </row>
    <row r="44" spans="1:9" ht="12.75">
      <c r="A44" s="63" t="str">
        <f>Spielplan!$B53&amp;" "&amp;Spielplan!$C53</f>
        <v>26 Gr.B</v>
      </c>
      <c r="B44" s="55" t="str">
        <f>Spielplan1!$E23</f>
        <v>B5</v>
      </c>
      <c r="C44" s="56" t="s">
        <v>8</v>
      </c>
      <c r="D44" s="57" t="str">
        <f>Spielplan1!$G23</f>
        <v>B4</v>
      </c>
      <c r="E44" s="13">
        <f>IF(Spielplan1!$H23="","",Spielplan1!$H23)</f>
      </c>
      <c r="F44" s="13" t="s">
        <v>9</v>
      </c>
      <c r="G44" s="13">
        <f>IF(Spielplan1!$J23="","",Spielplan1!$J23)</f>
      </c>
      <c r="H44" s="51">
        <f t="shared" si="2"/>
      </c>
      <c r="I44" s="51">
        <f t="shared" si="3"/>
      </c>
    </row>
    <row r="45" spans="1:9" ht="12.75">
      <c r="A45" s="16"/>
      <c r="B45" s="55"/>
      <c r="C45" s="56"/>
      <c r="D45" s="57"/>
      <c r="E45" s="13"/>
      <c r="F45" s="13"/>
      <c r="G45" s="13"/>
      <c r="H45" s="51"/>
      <c r="I45" s="51"/>
    </row>
    <row r="46" spans="1:9" ht="12.75">
      <c r="A46" s="16" t="str">
        <f>Spielplan!$B88&amp;" "&amp;Spielplan!$C88</f>
        <v>61 Gr.A</v>
      </c>
      <c r="B46" s="55" t="str">
        <f>Spielplan1!$E19</f>
        <v>A2</v>
      </c>
      <c r="C46" s="56" t="s">
        <v>8</v>
      </c>
      <c r="D46" s="57" t="str">
        <f>Spielplan1!$G19</f>
        <v>A6</v>
      </c>
      <c r="E46" s="13">
        <f>IF(Spielplan1!$H19="","",Spielplan1!$H19)</f>
      </c>
      <c r="F46" s="13" t="s">
        <v>9</v>
      </c>
      <c r="G46" s="13">
        <f>IF(Spielplan1!$J19="","",Spielplan1!$J19)</f>
      </c>
      <c r="H46" s="51">
        <f aca="true" t="shared" si="6" ref="H46:H59">IF(OR($E46="",$G46=""),"",IF(E46&gt;G46,3,IF(E46=G46,1,0)))</f>
      </c>
      <c r="I46" s="51">
        <f aca="true" t="shared" si="7" ref="I46:I59">IF(OR($E46="",$G46=""),"",IF(G46&gt;E46,3,IF(E46=G46,1,0)))</f>
      </c>
    </row>
    <row r="47" spans="1:9" ht="12.75">
      <c r="A47" s="63" t="str">
        <f>Spielplan!$B89&amp;" "&amp;Spielplan!$C89</f>
        <v>62 Gr.B</v>
      </c>
      <c r="B47" s="55" t="str">
        <f>Spielplan1!$E22</f>
        <v>B2</v>
      </c>
      <c r="C47" s="56" t="s">
        <v>8</v>
      </c>
      <c r="D47" s="57" t="str">
        <f>Spielplan1!$G22</f>
        <v>B6</v>
      </c>
      <c r="E47" s="13">
        <f>IF(Spielplan1!$H22="","",Spielplan1!$H22)</f>
      </c>
      <c r="F47" s="13" t="s">
        <v>9</v>
      </c>
      <c r="G47" s="13">
        <f>IF(Spielplan1!$J22="","",Spielplan1!$J22)</f>
      </c>
      <c r="H47" s="51">
        <f t="shared" si="6"/>
      </c>
      <c r="I47" s="51">
        <f t="shared" si="7"/>
      </c>
    </row>
    <row r="48" spans="1:9" ht="12.75">
      <c r="A48" s="16" t="str">
        <f>Spielplan!$B164&amp;" "&amp;Spielplan!$C164</f>
        <v>65 Gr.A</v>
      </c>
      <c r="B48" s="55" t="str">
        <f>Spielplan1!$E59</f>
        <v>A1</v>
      </c>
      <c r="C48" s="56" t="s">
        <v>8</v>
      </c>
      <c r="D48" s="57">
        <f>Spielplan1!$G59</f>
        <v>0</v>
      </c>
      <c r="E48" s="13">
        <f>IF(Spielplan1!$H59="","",Spielplan1!$H59)</f>
      </c>
      <c r="F48" s="13" t="s">
        <v>9</v>
      </c>
      <c r="G48" s="13">
        <f>IF(Spielplan1!$J59="","",Spielplan1!$J59)</f>
      </c>
      <c r="H48" s="51">
        <f t="shared" si="6"/>
      </c>
      <c r="I48" s="51">
        <f t="shared" si="7"/>
      </c>
    </row>
    <row r="49" spans="1:9" ht="12.75">
      <c r="A49" s="63" t="str">
        <f>Spielplan!$B159&amp;" "&amp;Spielplan!$C159</f>
        <v>69 Gr.B</v>
      </c>
      <c r="B49" s="55" t="str">
        <f>Spielplan1!$E61</f>
        <v>B1</v>
      </c>
      <c r="C49" s="56" t="s">
        <v>8</v>
      </c>
      <c r="D49" s="57">
        <f>Spielplan1!$G61</f>
        <v>0</v>
      </c>
      <c r="E49" s="13">
        <f>IF(Spielplan1!$H61="","",Spielplan1!$H61)</f>
      </c>
      <c r="F49" s="13" t="s">
        <v>9</v>
      </c>
      <c r="G49" s="13">
        <f>IF(Spielplan1!$J61="","",Spielplan1!$J61)</f>
      </c>
      <c r="H49" s="51">
        <f t="shared" si="6"/>
      </c>
      <c r="I49" s="51">
        <f t="shared" si="7"/>
      </c>
    </row>
    <row r="50" spans="1:9" ht="12.75">
      <c r="A50" s="16" t="str">
        <f>Spielplan!$B145&amp;" "&amp;Spielplan!$C145</f>
        <v>51 Gr.A</v>
      </c>
      <c r="B50" s="55">
        <f>Spielplan1!$E60</f>
        <v>0</v>
      </c>
      <c r="C50" s="56" t="s">
        <v>8</v>
      </c>
      <c r="D50" s="57" t="str">
        <f>Spielplan1!$G60</f>
        <v>A3</v>
      </c>
      <c r="E50" s="13">
        <f>IF(Spielplan1!$H60="","",Spielplan1!$H60)</f>
      </c>
      <c r="F50" s="13" t="s">
        <v>9</v>
      </c>
      <c r="G50" s="13">
        <f>IF(Spielplan1!$J60="","",Spielplan1!$J60)</f>
      </c>
      <c r="H50" s="51">
        <f t="shared" si="6"/>
      </c>
      <c r="I50" s="51">
        <f t="shared" si="7"/>
      </c>
    </row>
    <row r="51" spans="1:9" ht="12.75">
      <c r="A51" s="63" t="str">
        <f>Spielplan!$B144&amp;" "&amp;Spielplan!$C144</f>
        <v>53 Gr.B</v>
      </c>
      <c r="B51" s="55">
        <f>Spielplan1!$E62</f>
        <v>0</v>
      </c>
      <c r="C51" s="56" t="s">
        <v>8</v>
      </c>
      <c r="D51" s="57" t="str">
        <f>Spielplan1!$G62</f>
        <v>B3</v>
      </c>
      <c r="E51" s="13">
        <f>IF(Spielplan1!$H62="","",Spielplan1!$H62)</f>
      </c>
      <c r="F51" s="13" t="s">
        <v>9</v>
      </c>
      <c r="G51" s="13">
        <f>IF(Spielplan1!$J62="","",Spielplan1!$J62)</f>
      </c>
      <c r="H51" s="51">
        <f t="shared" si="6"/>
      </c>
      <c r="I51" s="51">
        <f t="shared" si="7"/>
      </c>
    </row>
    <row r="52" spans="1:9" ht="12.75">
      <c r="A52" s="16" t="str">
        <f>Spielplan!$B163&amp;" "&amp;Spielplan!$C163</f>
        <v>73 Gr.A</v>
      </c>
      <c r="B52" s="55">
        <f>Spielplan1!$E65</f>
        <v>0</v>
      </c>
      <c r="C52" s="56" t="s">
        <v>8</v>
      </c>
      <c r="D52" s="57" t="str">
        <f>Spielplan1!$G65</f>
        <v>A4</v>
      </c>
      <c r="E52" s="13">
        <f>IF(Spielplan1!$H65="","",Spielplan1!$H65)</f>
      </c>
      <c r="F52" s="13" t="s">
        <v>9</v>
      </c>
      <c r="G52" s="13">
        <f>IF(Spielplan1!$J65="","",Spielplan1!$J65)</f>
      </c>
      <c r="H52" s="51">
        <f t="shared" si="6"/>
      </c>
      <c r="I52" s="51">
        <f t="shared" si="7"/>
      </c>
    </row>
    <row r="53" spans="1:9" ht="12.75">
      <c r="A53" s="63" t="str">
        <f>Spielplan!$B168&amp;" "&amp;Spielplan!$C168</f>
        <v>80 Gr.B</v>
      </c>
      <c r="B53" s="55">
        <f>Spielplan1!$E66</f>
        <v>0</v>
      </c>
      <c r="C53" s="56" t="s">
        <v>8</v>
      </c>
      <c r="D53" s="57" t="str">
        <f>Spielplan1!$G66</f>
        <v>B4</v>
      </c>
      <c r="E53" s="13">
        <f>IF(Spielplan1!$H66="","",Spielplan1!$H66)</f>
      </c>
      <c r="F53" s="13" t="s">
        <v>9</v>
      </c>
      <c r="G53" s="13">
        <f>IF(Spielplan1!$J66="","",Spielplan1!$J66)</f>
      </c>
      <c r="H53" s="51">
        <f t="shared" si="6"/>
      </c>
      <c r="I53" s="51">
        <f t="shared" si="7"/>
      </c>
    </row>
    <row r="54" spans="1:9" ht="12.75">
      <c r="A54" s="16" t="str">
        <f>Spielplan!$B64&amp;" "&amp;Spielplan!$C64</f>
        <v>37 Gr.A</v>
      </c>
      <c r="B54" s="55" t="str">
        <f>Spielplan1!$E30</f>
        <v>A1</v>
      </c>
      <c r="C54" s="56" t="s">
        <v>8</v>
      </c>
      <c r="D54" s="57" t="str">
        <f>Spielplan1!$G30</f>
        <v>A5</v>
      </c>
      <c r="E54" s="13">
        <f>IF(Spielplan1!$H30="","",Spielplan1!$H30)</f>
      </c>
      <c r="F54" s="13" t="s">
        <v>9</v>
      </c>
      <c r="G54" s="13">
        <f>IF(Spielplan1!$J30="","",Spielplan1!$J30)</f>
      </c>
      <c r="H54" s="51">
        <f t="shared" si="6"/>
      </c>
      <c r="I54" s="51">
        <f t="shared" si="7"/>
      </c>
    </row>
    <row r="55" spans="1:9" ht="12.75">
      <c r="A55" s="63" t="str">
        <f>Spielplan!$B65&amp;" "&amp;Spielplan!$C65</f>
        <v>38 Gr.B</v>
      </c>
      <c r="B55" s="55" t="str">
        <f>Spielplan1!$E33</f>
        <v>B1</v>
      </c>
      <c r="C55" s="56" t="s">
        <v>8</v>
      </c>
      <c r="D55" s="57" t="str">
        <f>Spielplan1!$G33</f>
        <v>B5</v>
      </c>
      <c r="E55" s="13">
        <f>IF(Spielplan1!$H33="","",Spielplan1!$H33)</f>
      </c>
      <c r="F55" s="13" t="s">
        <v>9</v>
      </c>
      <c r="G55" s="13">
        <f>IF(Spielplan1!$J33="","",Spielplan1!$J33)</f>
      </c>
      <c r="H55" s="51">
        <f t="shared" si="6"/>
      </c>
      <c r="I55" s="51">
        <f t="shared" si="7"/>
      </c>
    </row>
    <row r="56" spans="1:9" ht="12.75">
      <c r="A56" s="16" t="str">
        <f>Spielplan!$B161&amp;" "&amp;Spielplan!$C161</f>
        <v>56 Gr.A</v>
      </c>
      <c r="B56" s="55">
        <f>Spielplan1!$E64</f>
        <v>0</v>
      </c>
      <c r="C56" s="56" t="s">
        <v>8</v>
      </c>
      <c r="D56" s="57" t="str">
        <f>Spielplan1!$G64</f>
        <v>A2</v>
      </c>
      <c r="E56" s="13">
        <f>IF(Spielplan1!$H64="","",Spielplan1!$H64)</f>
      </c>
      <c r="F56" s="13" t="s">
        <v>9</v>
      </c>
      <c r="G56" s="13">
        <f>IF(Spielplan1!$J64="","",Spielplan1!$J64)</f>
      </c>
      <c r="H56" s="51">
        <f t="shared" si="6"/>
      </c>
      <c r="I56" s="51">
        <f t="shared" si="7"/>
      </c>
    </row>
    <row r="57" spans="1:9" ht="12.75">
      <c r="A57" s="63" t="str">
        <f>Spielplan!$B171&amp;" "&amp;Spielplan!$C171</f>
        <v>60 Gr.B</v>
      </c>
      <c r="B57" s="55">
        <f>Spielplan1!$E67</f>
        <v>0</v>
      </c>
      <c r="C57" s="56" t="s">
        <v>8</v>
      </c>
      <c r="D57" s="57" t="str">
        <f>Spielplan1!$G67</f>
        <v>B2</v>
      </c>
      <c r="E57" s="13">
        <f>IF(Spielplan1!$H67="","",Spielplan1!$H67)</f>
      </c>
      <c r="F57" s="13" t="s">
        <v>9</v>
      </c>
      <c r="G57" s="13">
        <f>IF(Spielplan1!$J67="","",Spielplan1!$J67)</f>
      </c>
      <c r="H57" s="51">
        <f t="shared" si="6"/>
      </c>
      <c r="I57" s="51">
        <f t="shared" si="7"/>
      </c>
    </row>
    <row r="58" spans="1:9" ht="12.75">
      <c r="A58" s="16" t="str">
        <f>Spielplan!$B70&amp;" "&amp;Spielplan!$C70</f>
        <v>43 Gr.A</v>
      </c>
      <c r="B58" s="55" t="str">
        <f>Spielplan1!$E38</f>
        <v>A3</v>
      </c>
      <c r="C58" s="56" t="s">
        <v>8</v>
      </c>
      <c r="D58" s="57" t="str">
        <f>Spielplan1!$G38</f>
        <v>A6</v>
      </c>
      <c r="E58" s="13">
        <f>IF(Spielplan1!$H38="","",Spielplan1!$H38)</f>
      </c>
      <c r="F58" s="13" t="s">
        <v>9</v>
      </c>
      <c r="G58" s="13">
        <f>IF(Spielplan1!$J38="","",Spielplan1!$J38)</f>
      </c>
      <c r="H58" s="51">
        <f t="shared" si="6"/>
      </c>
      <c r="I58" s="51">
        <f t="shared" si="7"/>
      </c>
    </row>
    <row r="59" spans="1:9" ht="12.75">
      <c r="A59" s="63" t="str">
        <f>Spielplan!$B71&amp;" "&amp;Spielplan!$C71</f>
        <v>44 Gr.B</v>
      </c>
      <c r="B59" s="55" t="str">
        <f>Spielplan1!$E41</f>
        <v>B3</v>
      </c>
      <c r="C59" s="56" t="s">
        <v>8</v>
      </c>
      <c r="D59" s="57" t="str">
        <f>Spielplan1!$G41</f>
        <v>B6</v>
      </c>
      <c r="E59" s="13">
        <f>IF(Spielplan1!$H41="","",Spielplan1!$H41)</f>
      </c>
      <c r="F59" s="13" t="s">
        <v>9</v>
      </c>
      <c r="G59" s="13">
        <f>IF(Spielplan1!$J41="","",Spielplan1!$J41)</f>
      </c>
      <c r="H59" s="51">
        <f t="shared" si="6"/>
      </c>
      <c r="I59" s="51">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Eugen Wickenhäuser</cp:lastModifiedBy>
  <cp:lastPrinted>2018-12-07T12:58:44Z</cp:lastPrinted>
  <dcterms:created xsi:type="dcterms:W3CDTF">1999-01-27T19:57:19Z</dcterms:created>
  <dcterms:modified xsi:type="dcterms:W3CDTF">2023-10-13T10:02:14Z</dcterms:modified>
  <cp:category/>
  <cp:version/>
  <cp:contentType/>
  <cp:contentStatus/>
</cp:coreProperties>
</file>