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5"/>
  </bookViews>
  <sheets>
    <sheet name="Info" sheetId="1" r:id="rId1"/>
    <sheet name="Hauptmenue" sheetId="2" r:id="rId2"/>
    <sheet name="Vorgaben" sheetId="3" r:id="rId3"/>
    <sheet name="Spielplan2" sheetId="4" state="hidden" r:id="rId4"/>
    <sheet name="Spielplan1" sheetId="5" state="hidden" r:id="rId5"/>
    <sheet name="Spielplan" sheetId="6" r:id="rId6"/>
    <sheet name="Rechnen2" sheetId="7" state="hidden" r:id="rId7"/>
    <sheet name="Rechnen" sheetId="8" state="hidden" r:id="rId8"/>
    <sheet name="Gruppen-Tabellen2" sheetId="9" state="hidden" r:id="rId9"/>
    <sheet name="Gruppen-Tabellen" sheetId="10" r:id="rId10"/>
  </sheets>
  <definedNames>
    <definedName name="_xlnm.Print_Area" localSheetId="9">'Gruppen-Tabellen'!$A$1:$I$48</definedName>
    <definedName name="_xlnm.Print_Area" localSheetId="8">'Gruppen-Tabellen2'!$A$1:$I$25</definedName>
    <definedName name="_xlnm.Print_Area" localSheetId="5">'Spielplan'!$A$1:$K$150</definedName>
    <definedName name="_xlnm.Print_Area" localSheetId="4">'Spielplan1'!$A$1:$K$92</definedName>
    <definedName name="_xlnm.Print_Area" localSheetId="3">'Spielplan2'!$A$1:$K$92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F13" authorId="0">
      <text>
        <r>
          <rPr>
            <b/>
            <sz val="8"/>
            <rFont val="Tahoma"/>
            <family val="2"/>
          </rPr>
          <t>Wickie:</t>
        </r>
        <r>
          <rPr>
            <sz val="8"/>
            <rFont val="Tahoma"/>
            <family val="2"/>
          </rPr>
          <t xml:space="preserve">
hier Uhrzeit Beginn des 1. Spiels eintragen im Format hh:mm</t>
        </r>
      </text>
    </comment>
    <comment ref="F16"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<sst xmlns="http://schemas.openxmlformats.org/spreadsheetml/2006/main" count="993" uniqueCount="186">
  <si>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</si>
  <si>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</si>
  <si>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</si>
  <si>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</si>
  <si>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</si>
  <si>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</si>
  <si>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</si>
  <si>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</si>
  <si>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</si>
  <si>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</si>
  <si>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</si>
  <si>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</si>
  <si>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</si>
  <si>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</si>
  <si>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</si>
  <si>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</si>
  <si>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</si>
  <si>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</si>
  <si>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</si>
  <si>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</si>
  <si>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</si>
  <si>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</si>
  <si>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</si>
  <si>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</si>
  <si>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</si>
  <si>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</si>
  <si>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</si>
  <si>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</si>
  <si>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</si>
  <si>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</si>
  <si>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</si>
  <si>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</si>
  <si>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</si>
  <si>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</si>
  <si>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</si>
  <si>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</si>
  <si>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</si>
  <si>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</si>
  <si>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</si>
  <si>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</si>
  <si>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</si>
  <si>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</si>
  <si>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</si>
  <si>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</si>
  <si>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</si>
  <si>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</si>
  <si>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</si>
  <si>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</si>
  <si>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</si>
  <si>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</si>
  <si>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</si>
  <si>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</si>
  <si>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Summe aller Spiele Gruppe D</t>
  </si>
  <si>
    <t>Sieger Viertelfinale Spiel 25</t>
  </si>
  <si>
    <t>Verlierer Viertelfinale Spiel 26</t>
  </si>
  <si>
    <t>Verlierer Viertelfinale Spiel 28</t>
  </si>
  <si>
    <t>Verlierer Spiel 29</t>
  </si>
  <si>
    <t>Verlierer Spiel 30</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</si>
  <si>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</si>
  <si>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</si>
  <si>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</si>
  <si>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</si>
  <si>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</si>
  <si>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</si>
  <si>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</si>
  <si>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</si>
  <si>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</si>
  <si>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Achtelfinale</t>
  </si>
  <si>
    <t>Vierter Gruppe B</t>
  </si>
  <si>
    <t>Vierter Gruppe A</t>
  </si>
  <si>
    <t>Vierter Gruppe D</t>
  </si>
  <si>
    <t>Vierter Gruppe C</t>
  </si>
  <si>
    <t>Dritter Gruppe B</t>
  </si>
  <si>
    <t>Dritter Gruppe A</t>
  </si>
  <si>
    <t>Gruppe E</t>
  </si>
  <si>
    <t>Gruppe F</t>
  </si>
  <si>
    <t>Gruppe G</t>
  </si>
  <si>
    <t>Gruppe H</t>
  </si>
  <si>
    <t>Gr.E</t>
  </si>
  <si>
    <t>Gr.F</t>
  </si>
  <si>
    <t>Gr.G</t>
  </si>
  <si>
    <t>Gr.H</t>
  </si>
  <si>
    <t>Gr. E</t>
  </si>
  <si>
    <t>Feld 1</t>
  </si>
  <si>
    <t>Feld 2</t>
  </si>
  <si>
    <t>Erster Gruppe E</t>
  </si>
  <si>
    <t>Erster Gruppe F</t>
  </si>
  <si>
    <t>Erster Gruppe G</t>
  </si>
  <si>
    <t>Erster Gruppe H</t>
  </si>
  <si>
    <t>Zweiter Gruppe F</t>
  </si>
  <si>
    <t>Zweiter Gruppe E</t>
  </si>
  <si>
    <t>Zweiter Gruppe H</t>
  </si>
  <si>
    <t>Zweiter Gruppe G</t>
  </si>
  <si>
    <t>Verlierer Halbfinale Spiel  61</t>
  </si>
  <si>
    <t>Verlierer Halbfinale Spiel 62</t>
  </si>
  <si>
    <t>(0:0) n. E</t>
  </si>
  <si>
    <t>D-Junioren 01</t>
  </si>
  <si>
    <t>D-Junioren 02</t>
  </si>
  <si>
    <t>D-Junioren 03</t>
  </si>
  <si>
    <t>D-Junioren 04</t>
  </si>
  <si>
    <t>D-Junioren 05</t>
  </si>
  <si>
    <t>D-Junioren 06</t>
  </si>
  <si>
    <t>D-Junioren 07</t>
  </si>
  <si>
    <t>D-Junioren 08</t>
  </si>
  <si>
    <t>D-Juniorinnen 01</t>
  </si>
  <si>
    <t>D-Juniorinnen 02</t>
  </si>
  <si>
    <t>D-Juniorinnen 03</t>
  </si>
  <si>
    <t>D-Juniorinnen 04</t>
  </si>
  <si>
    <t>D-Juniorinnen 05</t>
  </si>
  <si>
    <t>D-Juniorinnen 06</t>
  </si>
  <si>
    <t>D-Juniorinnen 07</t>
  </si>
  <si>
    <t>D-Juniorinnen 08</t>
  </si>
  <si>
    <t>C-Junioren 01</t>
  </si>
  <si>
    <t>C-Junioren 02</t>
  </si>
  <si>
    <t>C-Junioren 03</t>
  </si>
  <si>
    <t>C-Junioren 04</t>
  </si>
  <si>
    <t>C-Junioren 05</t>
  </si>
  <si>
    <t>C-Junioren 06</t>
  </si>
  <si>
    <t>C-Junioren 07</t>
  </si>
  <si>
    <t>C-Junioren 08</t>
  </si>
  <si>
    <t>C-Juniorinnen 05</t>
  </si>
  <si>
    <t>C-Juniorinnen 06</t>
  </si>
  <si>
    <t>C-Juniorinnen 07</t>
  </si>
  <si>
    <t>C-Juniorinnen 08</t>
  </si>
  <si>
    <t>C-Juniorinnen 01</t>
  </si>
  <si>
    <t>C-Juniorinnen 02</t>
  </si>
  <si>
    <t>C-Juniorinnen 03</t>
  </si>
  <si>
    <t>C-Juniorinnen 04</t>
  </si>
  <si>
    <t>Gruppe A / D-Junioren</t>
  </si>
  <si>
    <t>Gruppe B / D-Junioren</t>
  </si>
  <si>
    <t>Gruppe C / D-Juniorinnen</t>
  </si>
  <si>
    <t>Gruppe D / D-Juniorinnen</t>
  </si>
  <si>
    <t>Gruppe F / C-Junioren</t>
  </si>
  <si>
    <t>Gruppe E / C-Junioren</t>
  </si>
  <si>
    <t>Gruppe G / C-Juniorinnen</t>
  </si>
  <si>
    <t>Gruppe H / C-Juniorinnen</t>
  </si>
  <si>
    <r>
      <t>Halbfinale</t>
    </r>
    <r>
      <rPr>
        <b/>
        <sz val="11"/>
        <rFont val="Arial"/>
        <family val="2"/>
      </rPr>
      <t xml:space="preserve"> D-Junioren</t>
    </r>
  </si>
  <si>
    <r>
      <t>Halbfinale</t>
    </r>
    <r>
      <rPr>
        <b/>
        <sz val="11"/>
        <rFont val="Arial"/>
        <family val="2"/>
      </rPr>
      <t xml:space="preserve"> D-Juniorinnen</t>
    </r>
  </si>
  <si>
    <r>
      <t>Halbfinale</t>
    </r>
    <r>
      <rPr>
        <b/>
        <sz val="11"/>
        <rFont val="Arial"/>
        <family val="2"/>
      </rPr>
      <t xml:space="preserve"> C-Junioren</t>
    </r>
  </si>
  <si>
    <r>
      <t>Halbfinale</t>
    </r>
    <r>
      <rPr>
        <b/>
        <sz val="11"/>
        <rFont val="Arial"/>
        <family val="2"/>
      </rPr>
      <t xml:space="preserve"> C-Juniorinnen</t>
    </r>
  </si>
  <si>
    <r>
      <t>Spiel um den 3.Platz</t>
    </r>
    <r>
      <rPr>
        <b/>
        <sz val="11"/>
        <rFont val="Arial"/>
        <family val="2"/>
      </rPr>
      <t xml:space="preserve">  D-Junioren</t>
    </r>
  </si>
  <si>
    <r>
      <t>Spiel um den 3.Platz</t>
    </r>
    <r>
      <rPr>
        <b/>
        <sz val="11"/>
        <rFont val="Arial"/>
        <family val="2"/>
      </rPr>
      <t xml:space="preserve">  D-Juniorinnen</t>
    </r>
  </si>
  <si>
    <r>
      <t>Spiel um den 3.Platz</t>
    </r>
    <r>
      <rPr>
        <b/>
        <sz val="11"/>
        <rFont val="Arial"/>
        <family val="2"/>
      </rPr>
      <t xml:space="preserve">  C-Juniorinnen</t>
    </r>
  </si>
  <si>
    <r>
      <t>Spiel um den 3.Platz</t>
    </r>
    <r>
      <rPr>
        <b/>
        <sz val="11"/>
        <rFont val="Arial"/>
        <family val="2"/>
      </rPr>
      <t xml:space="preserve">  C-Junioren</t>
    </r>
  </si>
  <si>
    <r>
      <t>Finale</t>
    </r>
    <r>
      <rPr>
        <b/>
        <sz val="11"/>
        <rFont val="Arial"/>
        <family val="2"/>
      </rPr>
      <t xml:space="preserve"> D-Junioren</t>
    </r>
  </si>
  <si>
    <r>
      <t>Finale</t>
    </r>
    <r>
      <rPr>
        <b/>
        <sz val="11"/>
        <rFont val="Arial"/>
        <family val="2"/>
      </rPr>
      <t xml:space="preserve"> D-Juniorinnen</t>
    </r>
  </si>
  <si>
    <r>
      <t>Finale</t>
    </r>
    <r>
      <rPr>
        <b/>
        <sz val="11"/>
        <rFont val="Arial"/>
        <family val="2"/>
      </rPr>
      <t xml:space="preserve"> C-Junioren</t>
    </r>
  </si>
  <si>
    <r>
      <t>Finale</t>
    </r>
    <r>
      <rPr>
        <b/>
        <sz val="11"/>
        <rFont val="Arial"/>
        <family val="2"/>
      </rPr>
      <t xml:space="preserve"> C-Juniorinnen</t>
    </r>
  </si>
  <si>
    <t>Turnierbeginn</t>
  </si>
  <si>
    <t>1. Tag</t>
  </si>
  <si>
    <t>2. Tag</t>
  </si>
  <si>
    <t>Uhrzeit</t>
  </si>
  <si>
    <t>Spieltag-Datum:</t>
  </si>
  <si>
    <r>
      <t xml:space="preserve">Spiel um Platz 7 </t>
    </r>
    <r>
      <rPr>
        <b/>
        <sz val="11"/>
        <rFont val="Arial"/>
        <family val="2"/>
      </rPr>
      <t xml:space="preserve">  D-Junioren</t>
    </r>
  </si>
  <si>
    <r>
      <t>Spiel um Platz 7</t>
    </r>
    <r>
      <rPr>
        <b/>
        <sz val="11"/>
        <rFont val="Arial"/>
        <family val="2"/>
      </rPr>
      <t xml:space="preserve">  D-Juniorinnen</t>
    </r>
  </si>
  <si>
    <r>
      <t>Spiel um Platz 7</t>
    </r>
    <r>
      <rPr>
        <b/>
        <sz val="11"/>
        <rFont val="Arial"/>
        <family val="2"/>
      </rPr>
      <t xml:space="preserve">  C-Junioren</t>
    </r>
  </si>
  <si>
    <r>
      <t>Spiel um Platz 7</t>
    </r>
    <r>
      <rPr>
        <b/>
        <sz val="11"/>
        <rFont val="Arial"/>
        <family val="2"/>
      </rPr>
      <t xml:space="preserve">  C-Juniorenrinnen</t>
    </r>
  </si>
  <si>
    <r>
      <t>Spiel um Platz 5</t>
    </r>
    <r>
      <rPr>
        <b/>
        <sz val="11"/>
        <rFont val="Arial"/>
        <family val="2"/>
      </rPr>
      <t xml:space="preserve">  D-Junioren</t>
    </r>
  </si>
  <si>
    <r>
      <t>Spiel um Platz 5</t>
    </r>
    <r>
      <rPr>
        <b/>
        <sz val="11"/>
        <rFont val="Arial"/>
        <family val="2"/>
      </rPr>
      <t xml:space="preserve">  D-Juniorenrinnen</t>
    </r>
  </si>
  <si>
    <r>
      <t>Spiel um Platz 5</t>
    </r>
    <r>
      <rPr>
        <b/>
        <sz val="11"/>
        <rFont val="Arial"/>
        <family val="2"/>
      </rPr>
      <t xml:space="preserve">  C-Junioren</t>
    </r>
  </si>
  <si>
    <r>
      <t>Spiel um Platz 5</t>
    </r>
    <r>
      <rPr>
        <b/>
        <sz val="11"/>
        <rFont val="Arial"/>
        <family val="2"/>
      </rPr>
      <t xml:space="preserve">  C-Juniorenrinnen</t>
    </r>
  </si>
  <si>
    <t>Vierter  Gruppe E</t>
  </si>
  <si>
    <t>Vierter Gruppe F</t>
  </si>
  <si>
    <t>Vierter Gruppe G</t>
  </si>
  <si>
    <t>Vierter Gruppe H</t>
  </si>
  <si>
    <t>Dritter  Gruppe A</t>
  </si>
  <si>
    <t>Dritter  Gruppe B</t>
  </si>
  <si>
    <t>Dritter Gruppe E</t>
  </si>
  <si>
    <t>Dritter  Gruppe F</t>
  </si>
  <si>
    <t>Dritter  Gruppe G</t>
  </si>
  <si>
    <t>Dritter Gruppe H</t>
  </si>
  <si>
    <t>Dritter  Gruppe C</t>
  </si>
  <si>
    <t>Dritter  Gruppe D</t>
  </si>
  <si>
    <t>Verlierer Halbfinale Spiel  59</t>
  </si>
  <si>
    <t>Verlierer Halbfinale Spiel 60</t>
  </si>
  <si>
    <t>Verlierer Halbfinale Spiel  57</t>
  </si>
  <si>
    <t>Verlierer Halbfinale Spiel 58</t>
  </si>
  <si>
    <t>Verlierer Halbfinale Spiel  63</t>
  </si>
  <si>
    <t>Verlierer Halbfinale Spiel 64</t>
  </si>
  <si>
    <t>Sieger Halbfinale Spiel 61</t>
  </si>
  <si>
    <t>Sieger Halbfinale Spiel 57</t>
  </si>
  <si>
    <t>Sieger Halbfinale Spiel 58</t>
  </si>
  <si>
    <t>Sieger Halbfinale Spiel 59</t>
  </si>
  <si>
    <t>Sieger Halbfinale Spiel60</t>
  </si>
  <si>
    <t>Sieger Halbfinale Spie l62</t>
  </si>
  <si>
    <t>Sieger Halbfinale Spiel 62</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</si>
</sst>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dd/mm/yyyy\,\ hh:mm"/>
    <numFmt numFmtId="206" formatCode="[$-407]dddd\,\ d\.\ mmmm\ yyyy"/>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b/>
      <sz val="11"/>
      <color indexed="10"/>
      <name val="Arial"/>
      <family val="2"/>
    </font>
    <font>
      <b/>
      <sz val="11"/>
      <color indexed="56"/>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20"/>
        <bgColor indexed="64"/>
      </patternFill>
    </fill>
    <fill>
      <patternFill patternType="solid">
        <fgColor indexed="4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
      <patternFill patternType="solid">
        <fgColor indexed="10"/>
        <bgColor indexed="64"/>
      </patternFill>
    </fill>
    <fill>
      <patternFill patternType="solid">
        <fgColor rgb="FF0070C0"/>
        <bgColor indexed="64"/>
      </patternFill>
    </fill>
    <fill>
      <patternFill patternType="solid">
        <fgColor indexed="41"/>
        <bgColor indexed="64"/>
      </patternFill>
    </fill>
    <fill>
      <patternFill patternType="solid">
        <fgColor theme="9" tint="-0.24997000396251678"/>
        <bgColor indexed="64"/>
      </patternFill>
    </fill>
    <fill>
      <patternFill patternType="solid">
        <fgColor rgb="FF00B050"/>
        <bgColor indexed="64"/>
      </patternFill>
    </fill>
    <fill>
      <patternFill patternType="solid">
        <fgColor theme="0" tint="-0.1499900072813034"/>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48">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0" borderId="10" xfId="0" applyFont="1" applyFill="1" applyBorder="1" applyAlignment="1" applyProtection="1">
      <alignment horizontal="center"/>
      <protection locked="0"/>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1" fillId="33" borderId="13"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1" fillId="34" borderId="13"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34"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1" fillId="19" borderId="10" xfId="0" applyFont="1" applyFill="1" applyBorder="1" applyAlignment="1" applyProtection="1">
      <alignment horizontal="center" vertical="center"/>
      <protection locked="0"/>
    </xf>
    <xf numFmtId="0" fontId="1" fillId="41"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center"/>
      <protection locked="0"/>
    </xf>
    <xf numFmtId="0" fontId="1" fillId="42"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46" fillId="43" borderId="11" xfId="0" applyFont="1" applyFill="1" applyBorder="1" applyAlignment="1" applyProtection="1">
      <alignment horizontal="right"/>
      <protection/>
    </xf>
    <xf numFmtId="0" fontId="46" fillId="43" borderId="11" xfId="0" applyFont="1" applyFill="1" applyBorder="1" applyAlignment="1" applyProtection="1">
      <alignment horizontal="lef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0" fillId="44" borderId="0" xfId="0" applyFont="1" applyFill="1" applyAlignment="1" applyProtection="1">
      <alignment/>
      <protection/>
    </xf>
    <xf numFmtId="0" fontId="1" fillId="33" borderId="14" xfId="0" applyFont="1" applyFill="1" applyBorder="1" applyAlignment="1" applyProtection="1">
      <alignment horizontal="center" vertical="center" wrapText="1"/>
      <protection/>
    </xf>
    <xf numFmtId="0" fontId="8" fillId="33" borderId="14" xfId="0" applyFont="1" applyFill="1" applyBorder="1" applyAlignment="1" applyProtection="1">
      <alignment horizontal="left" vertical="center" wrapText="1"/>
      <protection/>
    </xf>
    <xf numFmtId="0" fontId="7" fillId="33" borderId="14" xfId="0" applyFont="1" applyFill="1" applyBorder="1" applyAlignment="1" applyProtection="1">
      <alignment horizontal="centerContinuous" vertical="center" wrapText="1"/>
      <protection/>
    </xf>
    <xf numFmtId="0" fontId="31" fillId="44" borderId="11" xfId="0" applyFont="1" applyFill="1" applyBorder="1" applyAlignment="1" applyProtection="1">
      <alignment horizontal="center" vertical="center"/>
      <protection/>
    </xf>
    <xf numFmtId="0" fontId="9" fillId="44" borderId="11" xfId="0" applyFont="1" applyFill="1" applyBorder="1" applyAlignment="1" applyProtection="1">
      <alignment horizontal="left"/>
      <protection/>
    </xf>
    <xf numFmtId="0" fontId="0" fillId="44" borderId="11" xfId="0" applyFont="1" applyFill="1" applyBorder="1" applyAlignment="1" applyProtection="1">
      <alignment horizontal="right"/>
      <protection/>
    </xf>
    <xf numFmtId="0" fontId="0" fillId="44" borderId="11" xfId="0" applyFont="1" applyFill="1" applyBorder="1" applyAlignment="1" applyProtection="1">
      <alignment horizontal="center"/>
      <protection/>
    </xf>
    <xf numFmtId="0" fontId="0" fillId="44" borderId="11" xfId="0" applyFont="1" applyFill="1" applyBorder="1" applyAlignment="1" applyProtection="1">
      <alignment horizontal="left"/>
      <protection/>
    </xf>
    <xf numFmtId="0" fontId="0" fillId="44" borderId="11" xfId="0" applyFont="1" applyFill="1" applyBorder="1" applyAlignment="1" applyProtection="1">
      <alignment horizontal="right"/>
      <protection locked="0"/>
    </xf>
    <xf numFmtId="173" fontId="24" fillId="33" borderId="0" xfId="0" applyNumberFormat="1" applyFont="1" applyFill="1" applyAlignment="1" applyProtection="1">
      <alignment horizontal="center" vertical="center"/>
      <protection/>
    </xf>
    <xf numFmtId="0" fontId="9" fillId="33" borderId="0" xfId="0" applyFont="1" applyFill="1" applyAlignment="1" applyProtection="1">
      <alignment vertical="center"/>
      <protection/>
    </xf>
    <xf numFmtId="0" fontId="9" fillId="33" borderId="0" xfId="0" applyFont="1" applyFill="1" applyAlignment="1" applyProtection="1">
      <alignment horizontal="center"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Continuous" vertical="center"/>
      <protection/>
    </xf>
    <xf numFmtId="20" fontId="1" fillId="45" borderId="0" xfId="0" applyNumberFormat="1" applyFont="1" applyFill="1" applyAlignment="1" applyProtection="1">
      <alignment/>
      <protection locked="0"/>
    </xf>
    <xf numFmtId="20" fontId="1" fillId="46" borderId="0" xfId="0" applyNumberFormat="1" applyFont="1" applyFill="1" applyAlignment="1" applyProtection="1">
      <alignment/>
      <protection locked="0"/>
    </xf>
    <xf numFmtId="0" fontId="1" fillId="33" borderId="15" xfId="0" applyFont="1" applyFill="1" applyBorder="1" applyAlignment="1" applyProtection="1">
      <alignment horizontal="center" vertical="center" wrapText="1"/>
      <protection/>
    </xf>
    <xf numFmtId="0" fontId="7" fillId="33" borderId="0" xfId="0" applyFont="1" applyFill="1" applyBorder="1" applyAlignment="1" applyProtection="1">
      <alignment horizontal="centerContinuous" vertical="center" wrapText="1"/>
      <protection/>
    </xf>
    <xf numFmtId="0" fontId="6" fillId="33" borderId="0" xfId="0" applyFont="1" applyFill="1" applyAlignment="1" applyProtection="1">
      <alignment horizontal="center"/>
      <protection locked="0"/>
    </xf>
    <xf numFmtId="0" fontId="6" fillId="33" borderId="0" xfId="0" applyFont="1" applyFill="1" applyAlignment="1" applyProtection="1">
      <alignment horizontal="left"/>
      <protection locked="0"/>
    </xf>
    <xf numFmtId="0" fontId="7" fillId="33" borderId="0" xfId="0" applyFont="1" applyFill="1" applyBorder="1" applyAlignment="1" applyProtection="1">
      <alignment horizontal="centerContinuous" vertical="center" wrapText="1"/>
      <protection locked="0"/>
    </xf>
    <xf numFmtId="173" fontId="24" fillId="44" borderId="16" xfId="0" applyNumberFormat="1" applyFont="1" applyFill="1" applyBorder="1" applyAlignment="1" applyProtection="1">
      <alignment horizontal="center"/>
      <protection/>
    </xf>
    <xf numFmtId="0" fontId="0" fillId="44" borderId="17" xfId="0" applyFont="1" applyFill="1" applyBorder="1" applyAlignment="1" applyProtection="1">
      <alignment horizontal="left"/>
      <protection locked="0"/>
    </xf>
    <xf numFmtId="173" fontId="24" fillId="33" borderId="18" xfId="0" applyNumberFormat="1" applyFont="1" applyFill="1" applyBorder="1" applyAlignment="1" applyProtection="1">
      <alignment horizontal="center"/>
      <protection/>
    </xf>
    <xf numFmtId="0" fontId="31" fillId="33" borderId="19" xfId="0" applyFont="1" applyFill="1" applyBorder="1" applyAlignment="1" applyProtection="1">
      <alignment horizontal="center" vertical="center"/>
      <protection/>
    </xf>
    <xf numFmtId="0" fontId="9" fillId="33" borderId="19" xfId="0" applyFont="1" applyFill="1" applyBorder="1" applyAlignment="1" applyProtection="1">
      <alignment/>
      <protection/>
    </xf>
    <xf numFmtId="0" fontId="9" fillId="33" borderId="19" xfId="0" applyFont="1" applyFill="1" applyBorder="1" applyAlignment="1" applyProtection="1">
      <alignment horizontal="center"/>
      <protection/>
    </xf>
    <xf numFmtId="0" fontId="46" fillId="43" borderId="19" xfId="0" applyFont="1" applyFill="1" applyBorder="1" applyAlignment="1" applyProtection="1">
      <alignment horizontal="right"/>
      <protection/>
    </xf>
    <xf numFmtId="0" fontId="0" fillId="33" borderId="19" xfId="0" applyFont="1" applyFill="1" applyBorder="1" applyAlignment="1" applyProtection="1">
      <alignment horizontal="center"/>
      <protection/>
    </xf>
    <xf numFmtId="0" fontId="46" fillId="43" borderId="19" xfId="0" applyFont="1" applyFill="1" applyBorder="1" applyAlignment="1" applyProtection="1">
      <alignment horizontal="left"/>
      <protection/>
    </xf>
    <xf numFmtId="0" fontId="0" fillId="33" borderId="18" xfId="0" applyFont="1" applyFill="1" applyBorder="1" applyAlignment="1" applyProtection="1">
      <alignment horizontal="right"/>
      <protection locked="0"/>
    </xf>
    <xf numFmtId="0" fontId="0" fillId="33" borderId="19" xfId="0" applyFont="1" applyFill="1" applyBorder="1" applyAlignment="1" applyProtection="1">
      <alignment horizontal="center"/>
      <protection/>
    </xf>
    <xf numFmtId="0" fontId="0" fillId="33" borderId="20" xfId="0" applyFont="1" applyFill="1" applyBorder="1" applyAlignment="1" applyProtection="1">
      <alignment horizontal="left"/>
      <protection locked="0"/>
    </xf>
    <xf numFmtId="173" fontId="24" fillId="33" borderId="21" xfId="0" applyNumberFormat="1" applyFont="1" applyFill="1" applyBorder="1" applyAlignment="1" applyProtection="1">
      <alignment horizontal="center"/>
      <protection/>
    </xf>
    <xf numFmtId="0" fontId="1" fillId="33" borderId="22" xfId="0" applyFont="1" applyFill="1" applyBorder="1" applyAlignment="1" applyProtection="1">
      <alignment horizontal="center" wrapText="1"/>
      <protection/>
    </xf>
    <xf numFmtId="0" fontId="0" fillId="33" borderId="22" xfId="0" applyFont="1" applyFill="1" applyBorder="1" applyAlignment="1" applyProtection="1">
      <alignment/>
      <protection/>
    </xf>
    <xf numFmtId="0" fontId="9" fillId="33" borderId="22" xfId="0" applyFont="1" applyFill="1" applyBorder="1" applyAlignment="1" applyProtection="1">
      <alignment horizontal="center"/>
      <protection/>
    </xf>
    <xf numFmtId="0" fontId="0" fillId="33" borderId="22" xfId="0" applyFont="1" applyFill="1" applyBorder="1" applyAlignment="1" applyProtection="1">
      <alignment/>
      <protection/>
    </xf>
    <xf numFmtId="0" fontId="0" fillId="33" borderId="22" xfId="0" applyFont="1" applyFill="1" applyBorder="1" applyAlignment="1" applyProtection="1">
      <alignment horizontal="centerContinuous"/>
      <protection/>
    </xf>
    <xf numFmtId="0" fontId="0" fillId="33" borderId="23" xfId="0" applyFont="1" applyFill="1" applyBorder="1" applyAlignment="1" applyProtection="1">
      <alignment/>
      <protection/>
    </xf>
    <xf numFmtId="0" fontId="13" fillId="47" borderId="24" xfId="0" applyFont="1" applyFill="1" applyBorder="1" applyAlignment="1">
      <alignment horizontal="center" vertical="center"/>
    </xf>
    <xf numFmtId="0" fontId="13" fillId="47" borderId="0" xfId="0" applyFont="1" applyFill="1" applyBorder="1" applyAlignment="1">
      <alignment horizontal="center" vertical="center"/>
    </xf>
    <xf numFmtId="14" fontId="0" fillId="48" borderId="0" xfId="0" applyNumberFormat="1" applyFont="1" applyFill="1" applyAlignment="1" applyProtection="1">
      <alignment horizontal="center"/>
      <protection locked="0"/>
    </xf>
    <xf numFmtId="14" fontId="0" fillId="49"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0" fillId="0" borderId="10" xfId="0" applyBorder="1" applyAlignment="1">
      <alignment horizont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23" fillId="33" borderId="0" xfId="0" applyFont="1" applyFill="1" applyAlignment="1" applyProtection="1">
      <alignment horizontal="center" vertical="top"/>
      <protection/>
    </xf>
    <xf numFmtId="0" fontId="31" fillId="33" borderId="13"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8" fillId="33" borderId="14" xfId="0" applyFont="1" applyFill="1" applyBorder="1" applyAlignment="1" applyProtection="1">
      <alignment horizontal="center" vertical="center" wrapText="1"/>
      <protection/>
    </xf>
    <xf numFmtId="0" fontId="1" fillId="33" borderId="14"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1" fillId="33" borderId="21" xfId="0" applyFont="1" applyFill="1" applyBorder="1" applyAlignment="1" applyProtection="1">
      <alignment horizontal="right" vertical="center" wrapText="1"/>
      <protection/>
    </xf>
    <xf numFmtId="0" fontId="1" fillId="33" borderId="22" xfId="0" applyFont="1" applyFill="1" applyBorder="1" applyAlignment="1" applyProtection="1">
      <alignment horizontal="right" vertical="center" wrapText="1"/>
      <protection/>
    </xf>
    <xf numFmtId="14" fontId="46" fillId="33" borderId="22" xfId="0" applyNumberFormat="1" applyFont="1" applyFill="1" applyBorder="1" applyAlignment="1" applyProtection="1">
      <alignment horizontal="center" vertical="center" wrapText="1"/>
      <protection/>
    </xf>
    <xf numFmtId="0" fontId="46" fillId="33" borderId="22" xfId="0" applyFont="1" applyFill="1" applyBorder="1" applyAlignment="1" applyProtection="1">
      <alignment horizontal="center" vertical="center" wrapText="1"/>
      <protection/>
    </xf>
    <xf numFmtId="0" fontId="1" fillId="33" borderId="26" xfId="0" applyFont="1" applyFill="1" applyBorder="1" applyAlignment="1" applyProtection="1">
      <alignment horizontal="right" wrapText="1"/>
      <protection/>
    </xf>
    <xf numFmtId="0" fontId="1" fillId="33" borderId="27" xfId="0" applyFont="1" applyFill="1" applyBorder="1" applyAlignment="1" applyProtection="1">
      <alignment horizontal="right" wrapText="1"/>
      <protection/>
    </xf>
    <xf numFmtId="14" fontId="46" fillId="33" borderId="27" xfId="0" applyNumberFormat="1" applyFont="1" applyFill="1" applyBorder="1" applyAlignment="1" applyProtection="1">
      <alignment horizontal="center" wrapText="1"/>
      <protection/>
    </xf>
    <xf numFmtId="0" fontId="46" fillId="33" borderId="27" xfId="0" applyFont="1" applyFill="1" applyBorder="1" applyAlignment="1" applyProtection="1">
      <alignment horizontal="center" wrapText="1"/>
      <protection/>
    </xf>
    <xf numFmtId="0" fontId="1" fillId="33" borderId="0" xfId="0" applyFont="1" applyFill="1" applyBorder="1" applyAlignment="1" applyProtection="1">
      <alignment horizontal="center" vertical="center" wrapText="1"/>
      <protection/>
    </xf>
    <xf numFmtId="0" fontId="23" fillId="33" borderId="0" xfId="0" applyFont="1" applyFill="1" applyAlignment="1" applyProtection="1">
      <alignment horizontal="center" vertical="center"/>
      <protection locked="0"/>
    </xf>
    <xf numFmtId="0" fontId="0" fillId="44" borderId="11" xfId="0" applyFont="1" applyFill="1" applyBorder="1" applyAlignment="1" applyProtection="1">
      <alignment horizontal="center"/>
      <protection/>
    </xf>
    <xf numFmtId="0" fontId="23" fillId="33" borderId="22" xfId="0" applyFont="1" applyFill="1" applyBorder="1" applyAlignment="1" applyProtection="1">
      <alignment horizontal="center" vertical="center"/>
      <protection/>
    </xf>
    <xf numFmtId="0" fontId="23" fillId="33" borderId="19" xfId="0" applyFont="1" applyFill="1" applyBorder="1" applyAlignment="1" applyProtection="1">
      <alignment horizontal="center" vertical="top"/>
      <protection/>
    </xf>
    <xf numFmtId="0" fontId="23" fillId="33" borderId="19" xfId="0" applyFont="1" applyFill="1" applyBorder="1" applyAlignment="1" applyProtection="1">
      <alignment horizontal="center" vertical="center"/>
      <protection/>
    </xf>
    <xf numFmtId="0" fontId="31" fillId="33" borderId="28" xfId="0" applyFont="1" applyFill="1" applyBorder="1" applyAlignment="1" applyProtection="1">
      <alignment horizontal="center"/>
      <protection locked="0"/>
    </xf>
    <xf numFmtId="0" fontId="31" fillId="33" borderId="29" xfId="0" applyFont="1" applyFill="1" applyBorder="1" applyAlignment="1" applyProtection="1">
      <alignment horizontal="center"/>
      <protection locked="0"/>
    </xf>
    <xf numFmtId="0" fontId="31" fillId="33" borderId="3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9" fillId="33" borderId="29" xfId="0" applyFont="1" applyFill="1" applyBorder="1" applyAlignment="1" applyProtection="1">
      <alignment horizontal="center"/>
      <protection/>
    </xf>
    <xf numFmtId="0" fontId="19" fillId="33" borderId="19" xfId="0" applyFont="1" applyFill="1" applyBorder="1" applyAlignment="1" applyProtection="1">
      <alignment horizontal="center"/>
      <protection/>
    </xf>
    <xf numFmtId="0" fontId="22" fillId="33" borderId="29" xfId="0"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0" fontId="23" fillId="33" borderId="29" xfId="0" applyFont="1" applyFill="1" applyBorder="1" applyAlignment="1" applyProtection="1">
      <alignment horizontal="center" vertical="center"/>
      <protection/>
    </xf>
    <xf numFmtId="173" fontId="24" fillId="50" borderId="16" xfId="0" applyNumberFormat="1" applyFont="1" applyFill="1" applyBorder="1" applyAlignment="1" applyProtection="1">
      <alignment horizontal="center"/>
      <protection/>
    </xf>
    <xf numFmtId="0" fontId="31" fillId="50" borderId="11" xfId="0" applyFont="1" applyFill="1" applyBorder="1" applyAlignment="1" applyProtection="1">
      <alignment horizontal="center" vertical="center"/>
      <protection/>
    </xf>
    <xf numFmtId="0" fontId="9" fillId="50" borderId="11" xfId="0" applyFont="1" applyFill="1" applyBorder="1" applyAlignment="1" applyProtection="1">
      <alignment horizontal="left"/>
      <protection/>
    </xf>
    <xf numFmtId="0" fontId="0" fillId="50" borderId="11" xfId="0" applyFont="1" applyFill="1" applyBorder="1" applyAlignment="1" applyProtection="1">
      <alignment horizontal="center"/>
      <protection/>
    </xf>
    <xf numFmtId="0" fontId="0" fillId="50" borderId="11" xfId="0" applyFont="1" applyFill="1" applyBorder="1" applyAlignment="1" applyProtection="1">
      <alignment horizontal="right"/>
      <protection/>
    </xf>
    <xf numFmtId="0" fontId="0" fillId="50" borderId="11" xfId="0" applyFont="1" applyFill="1" applyBorder="1" applyAlignment="1" applyProtection="1">
      <alignment horizontal="center"/>
      <protection/>
    </xf>
    <xf numFmtId="0" fontId="0" fillId="50" borderId="11" xfId="0" applyFont="1" applyFill="1" applyBorder="1" applyAlignment="1" applyProtection="1">
      <alignment horizontal="left"/>
      <protection/>
    </xf>
    <xf numFmtId="0" fontId="0" fillId="50" borderId="11" xfId="0" applyFont="1" applyFill="1" applyBorder="1" applyAlignment="1" applyProtection="1">
      <alignment horizontal="right"/>
      <protection locked="0"/>
    </xf>
    <xf numFmtId="0" fontId="0" fillId="50" borderId="17" xfId="0" applyFont="1" applyFill="1" applyBorder="1" applyAlignment="1" applyProtection="1">
      <alignment horizontal="left"/>
      <protection locked="0"/>
    </xf>
    <xf numFmtId="173" fontId="24" fillId="44" borderId="31" xfId="0" applyNumberFormat="1" applyFont="1" applyFill="1" applyBorder="1" applyAlignment="1" applyProtection="1">
      <alignment horizontal="center"/>
      <protection/>
    </xf>
    <xf numFmtId="0" fontId="31" fillId="44" borderId="32" xfId="0" applyFont="1" applyFill="1" applyBorder="1" applyAlignment="1" applyProtection="1">
      <alignment horizontal="center" vertical="center"/>
      <protection/>
    </xf>
    <xf numFmtId="0" fontId="9" fillId="44" borderId="32" xfId="0" applyFont="1" applyFill="1" applyBorder="1" applyAlignment="1" applyProtection="1">
      <alignment horizontal="left"/>
      <protection/>
    </xf>
    <xf numFmtId="0" fontId="0" fillId="44" borderId="32" xfId="0" applyFont="1" applyFill="1" applyBorder="1" applyAlignment="1" applyProtection="1">
      <alignment horizontal="center"/>
      <protection/>
    </xf>
    <xf numFmtId="0" fontId="0" fillId="44" borderId="32" xfId="0" applyFont="1" applyFill="1" applyBorder="1" applyAlignment="1" applyProtection="1">
      <alignment horizontal="right"/>
      <protection/>
    </xf>
    <xf numFmtId="0" fontId="0" fillId="44" borderId="32" xfId="0" applyFont="1" applyFill="1" applyBorder="1" applyAlignment="1" applyProtection="1">
      <alignment horizontal="center"/>
      <protection/>
    </xf>
    <xf numFmtId="0" fontId="0" fillId="44" borderId="32" xfId="0" applyFont="1" applyFill="1" applyBorder="1" applyAlignment="1" applyProtection="1">
      <alignment horizontal="left"/>
      <protection/>
    </xf>
    <xf numFmtId="0" fontId="0" fillId="44" borderId="32" xfId="0" applyFont="1" applyFill="1" applyBorder="1" applyAlignment="1" applyProtection="1">
      <alignment horizontal="right"/>
      <protection locked="0"/>
    </xf>
    <xf numFmtId="0" fontId="0" fillId="44" borderId="33" xfId="0" applyFont="1" applyFill="1" applyBorder="1" applyAlignment="1" applyProtection="1">
      <alignment horizontal="left"/>
      <protection locked="0"/>
    </xf>
    <xf numFmtId="173" fontId="24" fillId="50" borderId="34" xfId="0" applyNumberFormat="1" applyFont="1" applyFill="1" applyBorder="1" applyAlignment="1" applyProtection="1">
      <alignment horizontal="center"/>
      <protection/>
    </xf>
    <xf numFmtId="0" fontId="31" fillId="50" borderId="35" xfId="0" applyFont="1" applyFill="1" applyBorder="1" applyAlignment="1" applyProtection="1">
      <alignment horizontal="center" vertical="center"/>
      <protection/>
    </xf>
    <xf numFmtId="0" fontId="9" fillId="50" borderId="35" xfId="0" applyFont="1" applyFill="1" applyBorder="1" applyAlignment="1" applyProtection="1">
      <alignment horizontal="left"/>
      <protection/>
    </xf>
    <xf numFmtId="0" fontId="0" fillId="50" borderId="35" xfId="0" applyFont="1" applyFill="1" applyBorder="1" applyAlignment="1" applyProtection="1">
      <alignment horizontal="center"/>
      <protection/>
    </xf>
    <xf numFmtId="0" fontId="0" fillId="50" borderId="35" xfId="0" applyFont="1" applyFill="1" applyBorder="1" applyAlignment="1" applyProtection="1">
      <alignment horizontal="right"/>
      <protection/>
    </xf>
    <xf numFmtId="0" fontId="0" fillId="50" borderId="35" xfId="0" applyFont="1" applyFill="1" applyBorder="1" applyAlignment="1" applyProtection="1">
      <alignment horizontal="center"/>
      <protection/>
    </xf>
    <xf numFmtId="0" fontId="0" fillId="50" borderId="35" xfId="0" applyFont="1" applyFill="1" applyBorder="1" applyAlignment="1" applyProtection="1">
      <alignment horizontal="left"/>
      <protection/>
    </xf>
    <xf numFmtId="0" fontId="0" fillId="50" borderId="35" xfId="0" applyFont="1" applyFill="1" applyBorder="1" applyAlignment="1" applyProtection="1">
      <alignment horizontal="right"/>
      <protection locked="0"/>
    </xf>
    <xf numFmtId="0" fontId="0" fillId="50" borderId="36" xfId="0" applyFont="1" applyFill="1" applyBorder="1" applyAlignment="1" applyProtection="1">
      <alignment horizontal="lef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71</xdr:row>
      <xdr:rowOff>0</xdr:rowOff>
    </xdr:to>
    <xdr:sp>
      <xdr:nvSpPr>
        <xdr:cNvPr id="1" name="TextBox 4"/>
        <xdr:cNvSpPr txBox="1">
          <a:spLocks noChangeArrowheads="1"/>
        </xdr:cNvSpPr>
      </xdr:nvSpPr>
      <xdr:spPr>
        <a:xfrm>
          <a:off x="1266825" y="266700"/>
          <a:ext cx="806767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136</xdr:col>
      <xdr:colOff>19050</xdr:colOff>
      <xdr:row>88</xdr:row>
      <xdr:rowOff>0</xdr:rowOff>
    </xdr:to>
    <xdr:pic>
      <xdr:nvPicPr>
        <xdr:cNvPr id="2" name="Picture 7"/>
        <xdr:cNvPicPr preferRelativeResize="1">
          <a:picLocks noChangeAspect="1"/>
        </xdr:cNvPicPr>
      </xdr:nvPicPr>
      <xdr:blipFill>
        <a:blip r:embed="rId1"/>
        <a:stretch>
          <a:fillRect/>
        </a:stretch>
      </xdr:blipFill>
      <xdr:spPr>
        <a:xfrm>
          <a:off x="8001000" y="4200525"/>
          <a:ext cx="10858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8"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pageSetUpPr fitToPage="1"/>
  </sheetPr>
  <dimension ref="A1:R4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8.8515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0"/>
      <c r="B1" s="214" t="s">
        <v>48</v>
      </c>
      <c r="C1" s="214"/>
      <c r="D1" s="214"/>
      <c r="E1" s="214"/>
      <c r="F1" s="214"/>
      <c r="G1" s="214"/>
      <c r="H1" s="214"/>
      <c r="I1" s="81"/>
      <c r="J1" s="81"/>
      <c r="K1" s="81"/>
      <c r="L1" s="81"/>
      <c r="M1" s="81"/>
      <c r="N1" s="81"/>
      <c r="O1" s="81"/>
      <c r="P1" s="82"/>
      <c r="Q1" s="82"/>
      <c r="R1" s="82"/>
    </row>
    <row r="2" spans="1:18" ht="30" customHeight="1">
      <c r="A2" s="83" t="s">
        <v>49</v>
      </c>
      <c r="B2" s="84" t="str">
        <f>Vorgaben!A1</f>
        <v>Gruppe A / D-Junioren</v>
      </c>
      <c r="C2" s="85" t="s">
        <v>40</v>
      </c>
      <c r="D2" s="84" t="s">
        <v>1</v>
      </c>
      <c r="E2" s="215" t="s">
        <v>2</v>
      </c>
      <c r="F2" s="215"/>
      <c r="G2" s="215"/>
      <c r="H2" s="84" t="s">
        <v>41</v>
      </c>
      <c r="I2" s="86"/>
      <c r="J2" s="87"/>
      <c r="K2" s="87"/>
      <c r="L2" s="88"/>
      <c r="M2" s="87"/>
      <c r="N2" s="87"/>
      <c r="O2" s="87"/>
      <c r="P2" s="82"/>
      <c r="Q2" s="82"/>
      <c r="R2" s="82"/>
    </row>
    <row r="3" spans="1:18" ht="18" customHeight="1">
      <c r="A3" s="89">
        <f>IF(Rechnen!$V$3=0,"",1)</f>
        <v>1</v>
      </c>
      <c r="B3" s="90" t="str">
        <f>Rechnen!K3</f>
        <v>D-Junioren 01</v>
      </c>
      <c r="C3" s="90">
        <f>IF(Rechnen!$V$3=0,"",Rechnen!L3)</f>
        <v>3</v>
      </c>
      <c r="D3" s="90">
        <f>IF(Rechnen!$V$3=0,"",Rechnen!M3)</f>
        <v>3</v>
      </c>
      <c r="E3" s="90">
        <f>IF(Rechnen!$V$3=0,"",Rechnen!N3)</f>
        <v>3</v>
      </c>
      <c r="F3" s="91" t="s">
        <v>15</v>
      </c>
      <c r="G3" s="90">
        <f>IF(Rechnen!$V$3=0,"",Rechnen!P3)</f>
        <v>3</v>
      </c>
      <c r="H3" s="92">
        <f>IF(AND(E3="",G3=""),"",(E3-G3))</f>
        <v>0</v>
      </c>
      <c r="I3" s="93"/>
      <c r="J3" s="87"/>
      <c r="K3" s="87"/>
      <c r="L3" s="88"/>
      <c r="M3" s="87"/>
      <c r="N3" s="87"/>
      <c r="O3" s="87"/>
      <c r="P3" s="82"/>
      <c r="Q3" s="82"/>
      <c r="R3" s="82"/>
    </row>
    <row r="4" spans="1:18" ht="18" customHeight="1">
      <c r="A4" s="89">
        <f>IF(Rechnen!$V$3=0,"",2)</f>
        <v>2</v>
      </c>
      <c r="B4" s="90" t="str">
        <f>Rechnen!K4</f>
        <v>D-Junioren 02</v>
      </c>
      <c r="C4" s="90">
        <f>IF(Rechnen!$V$3=0,"",Rechnen!L4)</f>
        <v>3</v>
      </c>
      <c r="D4" s="90">
        <f>IF(Rechnen!$V$3=0,"",Rechnen!M4)</f>
        <v>3</v>
      </c>
      <c r="E4" s="90">
        <f>IF(Rechnen!$V$3=0,"",Rechnen!N4)</f>
        <v>3</v>
      </c>
      <c r="F4" s="91" t="s">
        <v>15</v>
      </c>
      <c r="G4" s="90">
        <f>IF(Rechnen!$V$3=0,"",Rechnen!P4)</f>
        <v>3</v>
      </c>
      <c r="H4" s="92">
        <f>IF(AND(E4="",G4=""),"",(E4-G4))</f>
        <v>0</v>
      </c>
      <c r="I4" s="93"/>
      <c r="J4" s="87"/>
      <c r="K4" s="87"/>
      <c r="L4" s="88"/>
      <c r="M4" s="87"/>
      <c r="N4" s="87"/>
      <c r="O4" s="87"/>
      <c r="P4" s="82"/>
      <c r="Q4" s="82"/>
      <c r="R4" s="82"/>
    </row>
    <row r="5" spans="1:18" ht="18" customHeight="1">
      <c r="A5" s="89">
        <f>IF(Rechnen!$V$3=0,"",3)</f>
        <v>3</v>
      </c>
      <c r="B5" s="90" t="str">
        <f>Rechnen!K5</f>
        <v>D-Junioren 03</v>
      </c>
      <c r="C5" s="90">
        <f>IF(Rechnen!$V$3=0,"",Rechnen!L5)</f>
        <v>3</v>
      </c>
      <c r="D5" s="90">
        <f>IF(Rechnen!$V$3=0,"",Rechnen!M5)</f>
        <v>3</v>
      </c>
      <c r="E5" s="90">
        <f>IF(Rechnen!$V$3=0,"",Rechnen!N5)</f>
        <v>3</v>
      </c>
      <c r="F5" s="91" t="s">
        <v>15</v>
      </c>
      <c r="G5" s="90">
        <f>IF(Rechnen!$V$3=0,"",Rechnen!P5)</f>
        <v>3</v>
      </c>
      <c r="H5" s="92">
        <f>IF(AND(E5="",G5=""),"",(E5-G5))</f>
        <v>0</v>
      </c>
      <c r="I5" s="93"/>
      <c r="J5" s="87"/>
      <c r="K5" s="87"/>
      <c r="L5" s="88"/>
      <c r="M5" s="87"/>
      <c r="N5" s="87"/>
      <c r="O5" s="87"/>
      <c r="P5" s="82"/>
      <c r="Q5" s="82"/>
      <c r="R5" s="82"/>
    </row>
    <row r="6" spans="1:18" ht="18" customHeight="1">
      <c r="A6" s="89">
        <f>IF(Rechnen!$V$3=0,"",4)</f>
        <v>4</v>
      </c>
      <c r="B6" s="90" t="str">
        <f>Rechnen!K6</f>
        <v>D-Junioren 04</v>
      </c>
      <c r="C6" s="90">
        <f>IF(Rechnen!$V$3=0,"",Rechnen!L6)</f>
        <v>3</v>
      </c>
      <c r="D6" s="90">
        <f>IF(Rechnen!$V$3=0,"",Rechnen!M6)</f>
        <v>3</v>
      </c>
      <c r="E6" s="90">
        <f>IF(Rechnen!$V$3=0,"",Rechnen!N6)</f>
        <v>3</v>
      </c>
      <c r="F6" s="91" t="s">
        <v>15</v>
      </c>
      <c r="G6" s="90">
        <f>IF(Rechnen!$V$3=0,"",Rechnen!P6)</f>
        <v>3</v>
      </c>
      <c r="H6" s="92">
        <f>IF(AND(E6="",G6=""),"",(E6-G6))</f>
        <v>0</v>
      </c>
      <c r="I6" s="93"/>
      <c r="J6" s="87"/>
      <c r="K6" s="87"/>
      <c r="L6" s="88"/>
      <c r="M6" s="87"/>
      <c r="N6" s="87"/>
      <c r="O6" s="87"/>
      <c r="P6" s="82"/>
      <c r="Q6" s="82"/>
      <c r="R6" s="82"/>
    </row>
    <row r="7" spans="1:18" ht="15" customHeight="1">
      <c r="A7" s="216"/>
      <c r="B7" s="218" t="str">
        <f>Vorgaben!A8</f>
        <v>Gruppe B / D-Junioren</v>
      </c>
      <c r="C7" s="220" t="s">
        <v>40</v>
      </c>
      <c r="D7" s="218" t="s">
        <v>1</v>
      </c>
      <c r="E7" s="218" t="s">
        <v>2</v>
      </c>
      <c r="F7" s="218"/>
      <c r="G7" s="218"/>
      <c r="H7" s="218" t="s">
        <v>41</v>
      </c>
      <c r="I7" s="94"/>
      <c r="J7" s="95"/>
      <c r="K7" s="95"/>
      <c r="L7" s="96"/>
      <c r="M7" s="97"/>
      <c r="N7" s="98"/>
      <c r="O7" s="98"/>
      <c r="P7" s="82"/>
      <c r="Q7" s="82"/>
      <c r="R7" s="82"/>
    </row>
    <row r="8" spans="1:18" ht="15" customHeight="1">
      <c r="A8" s="217"/>
      <c r="B8" s="219"/>
      <c r="C8" s="207"/>
      <c r="D8" s="219"/>
      <c r="E8" s="219"/>
      <c r="F8" s="219"/>
      <c r="G8" s="219"/>
      <c r="H8" s="219"/>
      <c r="I8" s="94"/>
      <c r="J8" s="95"/>
      <c r="K8" s="95"/>
      <c r="L8" s="96"/>
      <c r="M8" s="97"/>
      <c r="N8" s="98"/>
      <c r="O8" s="98"/>
      <c r="P8" s="82"/>
      <c r="Q8" s="82"/>
      <c r="R8" s="82"/>
    </row>
    <row r="9" spans="1:18" ht="18" customHeight="1">
      <c r="A9" s="89">
        <f>IF(Rechnen!$W$3=0,"",1)</f>
        <v>1</v>
      </c>
      <c r="B9" s="90" t="str">
        <f>Rechnen!K10</f>
        <v>D-Junioren 05</v>
      </c>
      <c r="C9" s="90">
        <f>IF(Rechnen!$W$3=0,"",Rechnen!L10)</f>
        <v>3</v>
      </c>
      <c r="D9" s="90">
        <f>IF(Rechnen!$W$3=0,"",Rechnen!M10)</f>
        <v>9</v>
      </c>
      <c r="E9" s="90">
        <f>IF(Rechnen!$W$3=0,"",Rechnen!N10)</f>
        <v>6</v>
      </c>
      <c r="F9" s="91" t="s">
        <v>15</v>
      </c>
      <c r="G9" s="90">
        <f>IF(Rechnen!$W$3=0,"",Rechnen!P10)</f>
        <v>0</v>
      </c>
      <c r="H9" s="92">
        <f>IF(AND(E9="",G9=""),"",(E9-G9))</f>
        <v>6</v>
      </c>
      <c r="I9" s="99"/>
      <c r="J9" s="97"/>
      <c r="K9" s="99"/>
      <c r="L9" s="96"/>
      <c r="M9" s="97"/>
      <c r="N9" s="98"/>
      <c r="O9" s="98"/>
      <c r="P9" s="82"/>
      <c r="Q9" s="82"/>
      <c r="R9" s="82"/>
    </row>
    <row r="10" spans="1:18" ht="18" customHeight="1">
      <c r="A10" s="89">
        <f>IF(Rechnen!$W$3=0,"",2)</f>
        <v>2</v>
      </c>
      <c r="B10" s="90" t="str">
        <f>Rechnen!K11</f>
        <v>D-Junioren 06</v>
      </c>
      <c r="C10" s="90">
        <f>IF(Rechnen!$W$3=0,"",Rechnen!L11)</f>
        <v>3</v>
      </c>
      <c r="D10" s="90">
        <f>IF(Rechnen!$W$3=0,"",Rechnen!M11)</f>
        <v>2</v>
      </c>
      <c r="E10" s="90">
        <f>IF(Rechnen!$W$3=0,"",Rechnen!N11)</f>
        <v>2</v>
      </c>
      <c r="F10" s="91" t="s">
        <v>15</v>
      </c>
      <c r="G10" s="90">
        <f>IF(Rechnen!$W$3=0,"",Rechnen!P11)</f>
        <v>3</v>
      </c>
      <c r="H10" s="92">
        <f>IF(AND(E10="",G10=""),"",(E10-G10))</f>
        <v>-1</v>
      </c>
      <c r="I10" s="100"/>
      <c r="J10" s="101"/>
      <c r="K10" s="101"/>
      <c r="L10" s="101"/>
      <c r="M10" s="101"/>
      <c r="N10" s="101"/>
      <c r="O10" s="101"/>
      <c r="P10" s="82"/>
      <c r="Q10" s="82"/>
      <c r="R10" s="82"/>
    </row>
    <row r="11" spans="1:18" ht="18" customHeight="1">
      <c r="A11" s="89">
        <f>IF(Rechnen!$W$3=0,"",3)</f>
        <v>3</v>
      </c>
      <c r="B11" s="90" t="str">
        <f>Rechnen!K12</f>
        <v>D-Junioren 07</v>
      </c>
      <c r="C11" s="90">
        <f>IF(Rechnen!$W$3=0,"",Rechnen!L12)</f>
        <v>3</v>
      </c>
      <c r="D11" s="90">
        <f>IF(Rechnen!$W$3=0,"",Rechnen!M12)</f>
        <v>2</v>
      </c>
      <c r="E11" s="90">
        <f>IF(Rechnen!$W$3=0,"",Rechnen!N12)</f>
        <v>2</v>
      </c>
      <c r="F11" s="91" t="s">
        <v>15</v>
      </c>
      <c r="G11" s="90">
        <f>IF(Rechnen!$W$3=0,"",Rechnen!P12)</f>
        <v>4</v>
      </c>
      <c r="H11" s="92">
        <f>IF(AND(E11="",G11=""),"",(E11-G11))</f>
        <v>-2</v>
      </c>
      <c r="I11" s="94"/>
      <c r="J11" s="87"/>
      <c r="K11" s="87"/>
      <c r="L11" s="88"/>
      <c r="M11" s="87"/>
      <c r="N11" s="87"/>
      <c r="O11" s="87"/>
      <c r="P11" s="82"/>
      <c r="Q11" s="82"/>
      <c r="R11" s="82"/>
    </row>
    <row r="12" spans="1:18" ht="18" customHeight="1">
      <c r="A12" s="89">
        <f>IF(Rechnen!$W$3=0,"",4)</f>
        <v>4</v>
      </c>
      <c r="B12" s="90" t="str">
        <f>Rechnen!K13</f>
        <v>D-Junioren 08</v>
      </c>
      <c r="C12" s="90">
        <f>IF(Rechnen!$W$3=0,"",Rechnen!L13)</f>
        <v>3</v>
      </c>
      <c r="D12" s="90">
        <f>IF(Rechnen!$W$3=0,"",Rechnen!M13)</f>
        <v>2</v>
      </c>
      <c r="E12" s="90">
        <f>IF(Rechnen!$W$3=0,"",Rechnen!N13)</f>
        <v>2</v>
      </c>
      <c r="F12" s="91" t="s">
        <v>15</v>
      </c>
      <c r="G12" s="90">
        <f>IF(Rechnen!$W$3=0,"",Rechnen!P13)</f>
        <v>5</v>
      </c>
      <c r="H12" s="92">
        <f>IF(AND(E12="",G12=""),"",(E12-G12))</f>
        <v>-3</v>
      </c>
      <c r="I12" s="88"/>
      <c r="J12" s="87"/>
      <c r="K12" s="87"/>
      <c r="L12" s="88"/>
      <c r="M12" s="87"/>
      <c r="N12" s="87"/>
      <c r="O12" s="87"/>
      <c r="P12" s="82"/>
      <c r="Q12" s="82"/>
      <c r="R12" s="82"/>
    </row>
    <row r="13" spans="1:18" ht="18" customHeight="1">
      <c r="A13" s="216"/>
      <c r="B13" s="218" t="str">
        <f>Vorgaben!B1</f>
        <v>Gruppe C / D-Juniorinnen</v>
      </c>
      <c r="C13" s="220" t="s">
        <v>40</v>
      </c>
      <c r="D13" s="218" t="s">
        <v>1</v>
      </c>
      <c r="E13" s="218" t="s">
        <v>2</v>
      </c>
      <c r="F13" s="218"/>
      <c r="G13" s="218"/>
      <c r="H13" s="218" t="s">
        <v>41</v>
      </c>
      <c r="I13" s="88"/>
      <c r="J13" s="87"/>
      <c r="K13" s="87"/>
      <c r="L13" s="88"/>
      <c r="M13" s="87"/>
      <c r="N13" s="87"/>
      <c r="O13" s="87"/>
      <c r="P13" s="82"/>
      <c r="Q13" s="82"/>
      <c r="R13" s="82"/>
    </row>
    <row r="14" spans="1:18" ht="15" customHeight="1">
      <c r="A14" s="217"/>
      <c r="B14" s="219"/>
      <c r="C14" s="207"/>
      <c r="D14" s="219"/>
      <c r="E14" s="219"/>
      <c r="F14" s="219"/>
      <c r="G14" s="219"/>
      <c r="H14" s="219"/>
      <c r="I14" s="88"/>
      <c r="J14" s="87"/>
      <c r="K14" s="87"/>
      <c r="L14" s="88"/>
      <c r="M14" s="87"/>
      <c r="N14" s="87"/>
      <c r="O14" s="87"/>
      <c r="P14" s="82"/>
      <c r="Q14" s="82"/>
      <c r="R14" s="82"/>
    </row>
    <row r="15" spans="1:18" ht="15">
      <c r="A15" s="89">
        <f>IF(Rechnen!$X$3=0,"",1)</f>
        <v>1</v>
      </c>
      <c r="B15" s="90" t="str">
        <f>Rechnen!K17</f>
        <v>D-Juniorinnen 01</v>
      </c>
      <c r="C15" s="90">
        <f>IF(Rechnen!$X$3=0,"",Rechnen!L17)</f>
        <v>3</v>
      </c>
      <c r="D15" s="90">
        <f>IF(Rechnen!$X$3=0,"",Rechnen!M17)</f>
        <v>3</v>
      </c>
      <c r="E15" s="90">
        <f>IF(Rechnen!$X$3=0,"",Rechnen!N17)</f>
        <v>3</v>
      </c>
      <c r="F15" s="91" t="s">
        <v>15</v>
      </c>
      <c r="G15" s="90">
        <f>IF(Rechnen!$X$3=0,"",Rechnen!P17)</f>
        <v>3</v>
      </c>
      <c r="H15" s="92">
        <f>IF(AND(E15="",G15=""),"",(E15-G15))</f>
        <v>0</v>
      </c>
      <c r="I15" s="88"/>
      <c r="J15" s="87"/>
      <c r="K15" s="87"/>
      <c r="L15" s="88"/>
      <c r="M15" s="87"/>
      <c r="N15" s="87"/>
      <c r="O15" s="87"/>
      <c r="P15" s="82"/>
      <c r="Q15" s="82"/>
      <c r="R15" s="82"/>
    </row>
    <row r="16" spans="1:18" ht="15">
      <c r="A16" s="89">
        <f>IF(Rechnen!$X$3=0,"",2)</f>
        <v>2</v>
      </c>
      <c r="B16" s="90" t="str">
        <f>Rechnen!K18</f>
        <v>D-Juniorinnen 02</v>
      </c>
      <c r="C16" s="90">
        <f>IF(Rechnen!$X$3=0,"",Rechnen!L18)</f>
        <v>3</v>
      </c>
      <c r="D16" s="90">
        <f>IF(Rechnen!$X$3=0,"",Rechnen!M18)</f>
        <v>3</v>
      </c>
      <c r="E16" s="90">
        <f>IF(Rechnen!$X$3=0,"",Rechnen!N18)</f>
        <v>3</v>
      </c>
      <c r="F16" s="91" t="s">
        <v>15</v>
      </c>
      <c r="G16" s="90">
        <f>IF(Rechnen!$X$3=0,"",Rechnen!P18)</f>
        <v>3</v>
      </c>
      <c r="H16" s="92">
        <f>IF(AND(E16="",G16=""),"",(E16-G16))</f>
        <v>0</v>
      </c>
      <c r="I16" s="88"/>
      <c r="J16" s="87"/>
      <c r="K16" s="87"/>
      <c r="L16" s="88"/>
      <c r="M16" s="87"/>
      <c r="N16" s="87"/>
      <c r="O16" s="87"/>
      <c r="P16" s="82"/>
      <c r="Q16" s="82"/>
      <c r="R16" s="82"/>
    </row>
    <row r="17" spans="1:18" ht="15">
      <c r="A17" s="89">
        <f>IF(Rechnen!$X$3=0,"",3)</f>
        <v>3</v>
      </c>
      <c r="B17" s="90" t="str">
        <f>Rechnen!K19</f>
        <v>D-Juniorinnen 03</v>
      </c>
      <c r="C17" s="90">
        <f>IF(Rechnen!$X$3=0,"",Rechnen!L19)</f>
        <v>3</v>
      </c>
      <c r="D17" s="90">
        <f>IF(Rechnen!$X$3=0,"",Rechnen!M19)</f>
        <v>3</v>
      </c>
      <c r="E17" s="90">
        <f>IF(Rechnen!$X$3=0,"",Rechnen!N19)</f>
        <v>3</v>
      </c>
      <c r="F17" s="91" t="s">
        <v>15</v>
      </c>
      <c r="G17" s="90">
        <f>IF(Rechnen!$X$3=0,"",Rechnen!P19)</f>
        <v>3</v>
      </c>
      <c r="H17" s="92">
        <f>IF(AND(E17="",G17=""),"",(E17-G17))</f>
        <v>0</v>
      </c>
      <c r="I17" s="88"/>
      <c r="J17" s="87"/>
      <c r="K17" s="87"/>
      <c r="L17" s="88"/>
      <c r="M17" s="87"/>
      <c r="N17" s="87"/>
      <c r="O17" s="87"/>
      <c r="P17" s="82"/>
      <c r="Q17" s="82"/>
      <c r="R17" s="82"/>
    </row>
    <row r="18" spans="1:18" ht="15">
      <c r="A18" s="89">
        <f>IF(Rechnen!$X$3=0,"",4)</f>
        <v>4</v>
      </c>
      <c r="B18" s="90" t="str">
        <f>Rechnen!K20</f>
        <v>D-Juniorinnen 04</v>
      </c>
      <c r="C18" s="90">
        <f>IF(Rechnen!$X$3=0,"",Rechnen!L20)</f>
        <v>3</v>
      </c>
      <c r="D18" s="90">
        <f>IF(Rechnen!$X$3=0,"",Rechnen!M20)</f>
        <v>3</v>
      </c>
      <c r="E18" s="90">
        <f>IF(Rechnen!$X$3=0,"",Rechnen!N20)</f>
        <v>3</v>
      </c>
      <c r="F18" s="91" t="s">
        <v>15</v>
      </c>
      <c r="G18" s="90">
        <f>IF(Rechnen!$X$3=0,"",Rechnen!P20)</f>
        <v>3</v>
      </c>
      <c r="H18" s="92">
        <f>IF(AND(E18="",G18=""),"",(E18-G18))</f>
        <v>0</v>
      </c>
      <c r="I18" s="88"/>
      <c r="J18" s="87"/>
      <c r="K18" s="87"/>
      <c r="L18" s="88"/>
      <c r="M18" s="87"/>
      <c r="N18" s="87"/>
      <c r="O18" s="87"/>
      <c r="P18" s="82"/>
      <c r="Q18" s="82"/>
      <c r="R18" s="82"/>
    </row>
    <row r="19" spans="1:18" ht="15">
      <c r="A19" s="216"/>
      <c r="B19" s="218" t="str">
        <f>Vorgaben!B8</f>
        <v>Gruppe D / D-Juniorinnen</v>
      </c>
      <c r="C19" s="220" t="s">
        <v>40</v>
      </c>
      <c r="D19" s="218" t="s">
        <v>1</v>
      </c>
      <c r="E19" s="218" t="s">
        <v>2</v>
      </c>
      <c r="F19" s="218"/>
      <c r="G19" s="218"/>
      <c r="H19" s="218" t="s">
        <v>41</v>
      </c>
      <c r="I19" s="88"/>
      <c r="J19" s="87"/>
      <c r="K19" s="87"/>
      <c r="L19" s="88"/>
      <c r="M19" s="87"/>
      <c r="N19" s="87"/>
      <c r="O19" s="87"/>
      <c r="P19" s="82"/>
      <c r="Q19" s="82"/>
      <c r="R19" s="82"/>
    </row>
    <row r="20" spans="1:18" ht="15">
      <c r="A20" s="217"/>
      <c r="B20" s="219"/>
      <c r="C20" s="207"/>
      <c r="D20" s="219"/>
      <c r="E20" s="219"/>
      <c r="F20" s="219"/>
      <c r="G20" s="219"/>
      <c r="H20" s="219"/>
      <c r="I20" s="88"/>
      <c r="J20" s="87"/>
      <c r="K20" s="87"/>
      <c r="L20" s="88"/>
      <c r="M20" s="87"/>
      <c r="N20" s="87"/>
      <c r="O20" s="87"/>
      <c r="P20" s="82"/>
      <c r="Q20" s="82"/>
      <c r="R20" s="82"/>
    </row>
    <row r="21" spans="1:18" ht="15">
      <c r="A21" s="89">
        <f>IF(Rechnen!$Y$3=0,"",1)</f>
        <v>1</v>
      </c>
      <c r="B21" s="90" t="str">
        <f>Rechnen!K24</f>
        <v>D-Juniorinnen 05</v>
      </c>
      <c r="C21" s="90">
        <f>IF(Rechnen!$Y$3=0,"",Rechnen!L24)</f>
        <v>3</v>
      </c>
      <c r="D21" s="90">
        <f>IF(Rechnen!$Y$3=0,"",Rechnen!M24)</f>
        <v>9</v>
      </c>
      <c r="E21" s="90">
        <f>IF(Rechnen!$Y$3=0,"",Rechnen!N24)</f>
        <v>6</v>
      </c>
      <c r="F21" s="91" t="s">
        <v>15</v>
      </c>
      <c r="G21" s="90">
        <f>IF(Rechnen!$Y$3=0,"",Rechnen!P24)</f>
        <v>0</v>
      </c>
      <c r="H21" s="92">
        <f>IF(AND(E21="",G21=""),"",(E21-G21))</f>
        <v>6</v>
      </c>
      <c r="I21" s="88"/>
      <c r="J21" s="87"/>
      <c r="K21" s="87"/>
      <c r="L21" s="88"/>
      <c r="M21" s="87"/>
      <c r="N21" s="87"/>
      <c r="O21" s="87"/>
      <c r="P21" s="82"/>
      <c r="Q21" s="82"/>
      <c r="R21" s="82"/>
    </row>
    <row r="22" spans="1:18" ht="15">
      <c r="A22" s="89">
        <f>IF(Rechnen!$Y$3=0,"",2)</f>
        <v>2</v>
      </c>
      <c r="B22" s="90" t="str">
        <f>Rechnen!K25</f>
        <v>D-Juniorinnen 06</v>
      </c>
      <c r="C22" s="90">
        <f>IF(Rechnen!$Y$3=0,"",Rechnen!L25)</f>
        <v>3</v>
      </c>
      <c r="D22" s="90">
        <f>IF(Rechnen!$Y$3=0,"",Rechnen!M25)</f>
        <v>2</v>
      </c>
      <c r="E22" s="90">
        <f>IF(Rechnen!$Y$3=0,"",Rechnen!N25)</f>
        <v>2</v>
      </c>
      <c r="F22" s="91" t="s">
        <v>15</v>
      </c>
      <c r="G22" s="90">
        <f>IF(Rechnen!$Y$3=0,"",Rechnen!P25)</f>
        <v>3</v>
      </c>
      <c r="H22" s="92">
        <f>IF(AND(E22="",G22=""),"",(E22-G22))</f>
        <v>-1</v>
      </c>
      <c r="I22" s="88"/>
      <c r="J22" s="87"/>
      <c r="K22" s="87"/>
      <c r="L22" s="88"/>
      <c r="M22" s="87"/>
      <c r="N22" s="87"/>
      <c r="O22" s="87"/>
      <c r="P22" s="82"/>
      <c r="Q22" s="82"/>
      <c r="R22" s="82"/>
    </row>
    <row r="23" spans="1:18" ht="15">
      <c r="A23" s="89">
        <f>IF(Rechnen!$Y$3=0,"",3)</f>
        <v>3</v>
      </c>
      <c r="B23" s="90" t="str">
        <f>Rechnen!K26</f>
        <v>D-Juniorinnen 07</v>
      </c>
      <c r="C23" s="90">
        <f>IF(Rechnen!$Y$3=0,"",Rechnen!L26)</f>
        <v>3</v>
      </c>
      <c r="D23" s="90">
        <f>IF(Rechnen!$Y$3=0,"",Rechnen!M26)</f>
        <v>2</v>
      </c>
      <c r="E23" s="90">
        <f>IF(Rechnen!$Y$3=0,"",Rechnen!N26)</f>
        <v>2</v>
      </c>
      <c r="F23" s="91" t="s">
        <v>15</v>
      </c>
      <c r="G23" s="90">
        <f>IF(Rechnen!$Y$3=0,"",Rechnen!P26)</f>
        <v>4</v>
      </c>
      <c r="H23" s="92">
        <f>IF(AND(E23="",G23=""),"",(E23-G23))</f>
        <v>-2</v>
      </c>
      <c r="I23" s="88"/>
      <c r="J23" s="87"/>
      <c r="K23" s="87"/>
      <c r="L23" s="88"/>
      <c r="M23" s="87"/>
      <c r="N23" s="87"/>
      <c r="O23" s="87"/>
      <c r="P23" s="82"/>
      <c r="Q23" s="82"/>
      <c r="R23" s="82"/>
    </row>
    <row r="24" spans="1:18" ht="15">
      <c r="A24" s="102">
        <f>IF(Rechnen!$Y$3=0,"",4)</f>
        <v>4</v>
      </c>
      <c r="B24" s="103" t="str">
        <f>Rechnen!K27</f>
        <v>D-Juniorinnen 08</v>
      </c>
      <c r="C24" s="103">
        <f>IF(Rechnen!$Y$3=0,"",Rechnen!L27)</f>
        <v>3</v>
      </c>
      <c r="D24" s="103">
        <f>IF(Rechnen!$Y$3=0,"",Rechnen!M27)</f>
        <v>2</v>
      </c>
      <c r="E24" s="103">
        <f>IF(Rechnen!$Y$3=0,"",Rechnen!N27)</f>
        <v>2</v>
      </c>
      <c r="F24" s="104" t="s">
        <v>15</v>
      </c>
      <c r="G24" s="103">
        <f>IF(Rechnen!$Y$3=0,"",Rechnen!P27)</f>
        <v>5</v>
      </c>
      <c r="H24" s="105">
        <f>IF(AND(E24="",G24=""),"",(E24-G24))</f>
        <v>-3</v>
      </c>
      <c r="I24" s="88"/>
      <c r="J24" s="87"/>
      <c r="K24" s="87"/>
      <c r="L24" s="88"/>
      <c r="M24" s="87"/>
      <c r="N24" s="87"/>
      <c r="O24" s="87"/>
      <c r="P24" s="82"/>
      <c r="Q24" s="82"/>
      <c r="R24" s="82"/>
    </row>
    <row r="25" spans="1:18" ht="23.25" customHeight="1">
      <c r="A25" s="94"/>
      <c r="B25" s="218" t="str">
        <f>Vorgaben!A14</f>
        <v>Gruppe E / C-Junioren</v>
      </c>
      <c r="C25" s="220" t="s">
        <v>40</v>
      </c>
      <c r="D25" s="218" t="s">
        <v>1</v>
      </c>
      <c r="E25" s="218" t="s">
        <v>2</v>
      </c>
      <c r="F25" s="218"/>
      <c r="G25" s="218"/>
      <c r="H25" s="218" t="s">
        <v>41</v>
      </c>
      <c r="I25" s="88"/>
      <c r="J25" s="87"/>
      <c r="K25" s="87"/>
      <c r="L25" s="88"/>
      <c r="M25" s="87"/>
      <c r="N25" s="87"/>
      <c r="O25" s="87"/>
      <c r="P25" s="82"/>
      <c r="Q25" s="82"/>
      <c r="R25" s="82"/>
    </row>
    <row r="26" spans="1:18" ht="15" customHeight="1">
      <c r="A26" s="83"/>
      <c r="B26" s="219"/>
      <c r="C26" s="207"/>
      <c r="D26" s="219"/>
      <c r="E26" s="219"/>
      <c r="F26" s="219"/>
      <c r="G26" s="219"/>
      <c r="H26" s="219"/>
      <c r="I26" s="88"/>
      <c r="J26" s="87"/>
      <c r="K26" s="87"/>
      <c r="L26" s="88"/>
      <c r="M26" s="87"/>
      <c r="N26" s="87"/>
      <c r="O26" s="87"/>
      <c r="P26" s="82"/>
      <c r="Q26" s="82"/>
      <c r="R26" s="82"/>
    </row>
    <row r="27" spans="1:18" ht="15">
      <c r="A27" s="89">
        <f>IF(Rechnen2!$V$3=0,"",1)</f>
        <v>1</v>
      </c>
      <c r="B27" s="90" t="str">
        <f>Rechnen2!K3</f>
        <v>C-Junioren 01</v>
      </c>
      <c r="C27" s="90">
        <f>IF(Rechnen2!$V$3=0,"",Rechnen2!L3)</f>
        <v>3</v>
      </c>
      <c r="D27" s="90">
        <f>IF(Rechnen2!$V$3=0,"",Rechnen2!M3)</f>
        <v>3</v>
      </c>
      <c r="E27" s="90">
        <f>IF(Rechnen2!$V$3=0,"",Rechnen2!N3)</f>
        <v>3</v>
      </c>
      <c r="F27" s="91" t="s">
        <v>15</v>
      </c>
      <c r="G27" s="90">
        <f>IF(Rechnen2!$V$3=0,"",Rechnen2!P3)</f>
        <v>3</v>
      </c>
      <c r="H27" s="92">
        <f>IF(AND(E27="",G27=""),"",(E27-G27))</f>
        <v>0</v>
      </c>
      <c r="I27" s="88"/>
      <c r="J27" s="87"/>
      <c r="K27" s="87"/>
      <c r="L27" s="88"/>
      <c r="M27" s="87"/>
      <c r="N27" s="87"/>
      <c r="O27" s="87"/>
      <c r="P27" s="82"/>
      <c r="Q27" s="82"/>
      <c r="R27" s="82"/>
    </row>
    <row r="28" spans="1:18" ht="15">
      <c r="A28" s="89">
        <f>IF(Rechnen2!$V$3=0,"",2)</f>
        <v>2</v>
      </c>
      <c r="B28" s="90" t="str">
        <f>Rechnen2!K4</f>
        <v>C-Junioren 02</v>
      </c>
      <c r="C28" s="90">
        <f>IF(Rechnen2!$V$3=0,"",Rechnen2!L4)</f>
        <v>3</v>
      </c>
      <c r="D28" s="90">
        <f>IF(Rechnen2!$V$3=0,"",Rechnen2!M4)</f>
        <v>3</v>
      </c>
      <c r="E28" s="90">
        <f>IF(Rechnen2!$V$3=0,"",Rechnen2!N4)</f>
        <v>3</v>
      </c>
      <c r="F28" s="91" t="s">
        <v>15</v>
      </c>
      <c r="G28" s="90">
        <f>IF(Rechnen2!$V$3=0,"",Rechnen2!P4)</f>
        <v>3</v>
      </c>
      <c r="H28" s="92">
        <f>IF(AND(E28="",G28=""),"",(E28-G28))</f>
        <v>0</v>
      </c>
      <c r="I28" s="88"/>
      <c r="J28" s="87"/>
      <c r="K28" s="87"/>
      <c r="L28" s="88"/>
      <c r="M28" s="87"/>
      <c r="N28" s="87"/>
      <c r="O28" s="87"/>
      <c r="P28" s="82"/>
      <c r="Q28" s="82"/>
      <c r="R28" s="82"/>
    </row>
    <row r="29" spans="1:8" ht="15">
      <c r="A29" s="89">
        <f>IF(Rechnen2!$V$3=0,"",3)</f>
        <v>3</v>
      </c>
      <c r="B29" s="90" t="str">
        <f>Rechnen2!K5</f>
        <v>C-Junioren 03</v>
      </c>
      <c r="C29" s="90">
        <f>IF(Rechnen2!$V$3=0,"",Rechnen2!L5)</f>
        <v>3</v>
      </c>
      <c r="D29" s="90">
        <f>IF(Rechnen2!$V$3=0,"",Rechnen2!M5)</f>
        <v>3</v>
      </c>
      <c r="E29" s="90">
        <f>IF(Rechnen2!$V$3=0,"",Rechnen2!N5)</f>
        <v>3</v>
      </c>
      <c r="F29" s="91" t="s">
        <v>15</v>
      </c>
      <c r="G29" s="90">
        <f>IF(Rechnen2!$V$3=0,"",Rechnen2!P5)</f>
        <v>3</v>
      </c>
      <c r="H29" s="92">
        <f>IF(AND(E29="",G29=""),"",(E29-G29))</f>
        <v>0</v>
      </c>
    </row>
    <row r="30" spans="1:8" ht="15">
      <c r="A30" s="89">
        <f>IF(Rechnen2!$V$3=0,"",4)</f>
        <v>4</v>
      </c>
      <c r="B30" s="90" t="str">
        <f>Rechnen2!K6</f>
        <v>C-Junioren 04</v>
      </c>
      <c r="C30" s="90">
        <f>IF(Rechnen2!$V$3=0,"",Rechnen2!L6)</f>
        <v>3</v>
      </c>
      <c r="D30" s="90">
        <f>IF(Rechnen2!$V$3=0,"",Rechnen2!M6)</f>
        <v>3</v>
      </c>
      <c r="E30" s="90">
        <f>IF(Rechnen2!$V$3=0,"",Rechnen2!N6)</f>
        <v>3</v>
      </c>
      <c r="F30" s="91" t="s">
        <v>15</v>
      </c>
      <c r="G30" s="90">
        <f>IF(Rechnen2!$V$3=0,"",Rechnen2!P6)</f>
        <v>3</v>
      </c>
      <c r="H30" s="92">
        <f>IF(AND(E30="",G30=""),"",(E30-G30))</f>
        <v>0</v>
      </c>
    </row>
    <row r="31" spans="1:8" ht="15">
      <c r="A31" s="216"/>
      <c r="B31" s="218" t="str">
        <f>Vorgaben!A21</f>
        <v>Gruppe F / C-Junioren</v>
      </c>
      <c r="C31" s="220" t="s">
        <v>40</v>
      </c>
      <c r="D31" s="218" t="s">
        <v>1</v>
      </c>
      <c r="E31" s="218" t="s">
        <v>2</v>
      </c>
      <c r="F31" s="218"/>
      <c r="G31" s="218"/>
      <c r="H31" s="218" t="s">
        <v>41</v>
      </c>
    </row>
    <row r="32" spans="1:8" ht="15">
      <c r="A32" s="217"/>
      <c r="B32" s="219"/>
      <c r="C32" s="207"/>
      <c r="D32" s="219"/>
      <c r="E32" s="219"/>
      <c r="F32" s="219"/>
      <c r="G32" s="219"/>
      <c r="H32" s="219"/>
    </row>
    <row r="33" spans="1:8" ht="15">
      <c r="A33" s="89">
        <f>IF(Rechnen2!$W$3=0,"",1)</f>
        <v>1</v>
      </c>
      <c r="B33" s="90" t="str">
        <f>Rechnen2!K10</f>
        <v>C-Junioren 05</v>
      </c>
      <c r="C33" s="90">
        <f>IF(Rechnen2!$V$3=0,"",Rechnen2!L10)</f>
        <v>3</v>
      </c>
      <c r="D33" s="90">
        <f>IF(Rechnen2!$V$3=0,"",Rechnen2!M10)</f>
        <v>9</v>
      </c>
      <c r="E33" s="90">
        <f>IF(Rechnen2!$V$3=0,"",Rechnen2!N10)</f>
        <v>6</v>
      </c>
      <c r="F33" s="91" t="s">
        <v>15</v>
      </c>
      <c r="G33" s="90">
        <f>IF(Rechnen2!$V$3=0,"",Rechnen2!P10)</f>
        <v>0</v>
      </c>
      <c r="H33" s="92">
        <f>IF(AND(E33="",G33=""),"",(E33-G33))</f>
        <v>6</v>
      </c>
    </row>
    <row r="34" spans="1:8" ht="15">
      <c r="A34" s="89">
        <f>IF(Rechnen2!$W$3=0,"",2)</f>
        <v>2</v>
      </c>
      <c r="B34" s="90" t="str">
        <f>Rechnen2!K11</f>
        <v>C-Junioren 06</v>
      </c>
      <c r="C34" s="90">
        <f>IF(Rechnen2!$V$3=0,"",Rechnen2!L11)</f>
        <v>3</v>
      </c>
      <c r="D34" s="90">
        <f>IF(Rechnen2!$V$3=0,"",Rechnen2!M11)</f>
        <v>2</v>
      </c>
      <c r="E34" s="90">
        <f>IF(Rechnen2!$V$3=0,"",Rechnen2!N11)</f>
        <v>2</v>
      </c>
      <c r="F34" s="91" t="s">
        <v>15</v>
      </c>
      <c r="G34" s="90">
        <f>IF(Rechnen2!$V$3=0,"",Rechnen2!P11)</f>
        <v>3</v>
      </c>
      <c r="H34" s="92">
        <f>IF(AND(E34="",G34=""),"",(E34-G34))</f>
        <v>-1</v>
      </c>
    </row>
    <row r="35" spans="1:8" ht="15">
      <c r="A35" s="89">
        <f>IF(Rechnen2!$W$3=0,"",3)</f>
        <v>3</v>
      </c>
      <c r="B35" s="90" t="str">
        <f>Rechnen2!K12</f>
        <v>C-Junioren 07</v>
      </c>
      <c r="C35" s="90">
        <f>IF(Rechnen2!$V$3=0,"",Rechnen2!L12)</f>
        <v>3</v>
      </c>
      <c r="D35" s="90">
        <f>IF(Rechnen2!$V$3=0,"",Rechnen2!M12)</f>
        <v>2</v>
      </c>
      <c r="E35" s="90">
        <f>IF(Rechnen2!$V$3=0,"",Rechnen2!N12)</f>
        <v>2</v>
      </c>
      <c r="F35" s="91" t="s">
        <v>15</v>
      </c>
      <c r="G35" s="90">
        <f>IF(Rechnen2!$V$3=0,"",Rechnen2!P12)</f>
        <v>4</v>
      </c>
      <c r="H35" s="92">
        <f>IF(AND(E35="",G35=""),"",(E35-G35))</f>
        <v>-2</v>
      </c>
    </row>
    <row r="36" spans="1:8" ht="15">
      <c r="A36" s="89">
        <f>IF(Rechnen2!$W$3=0,"",4)</f>
        <v>4</v>
      </c>
      <c r="B36" s="90" t="str">
        <f>Rechnen2!K13</f>
        <v>C-Junioren 08</v>
      </c>
      <c r="C36" s="90">
        <f>IF(Rechnen2!$V$3=0,"",Rechnen2!L13)</f>
        <v>3</v>
      </c>
      <c r="D36" s="90">
        <f>IF(Rechnen2!$V$3=0,"",Rechnen2!M13)</f>
        <v>2</v>
      </c>
      <c r="E36" s="90">
        <f>IF(Rechnen2!$V$3=0,"",Rechnen2!N13)</f>
        <v>2</v>
      </c>
      <c r="F36" s="91" t="s">
        <v>15</v>
      </c>
      <c r="G36" s="90">
        <f>IF(Rechnen2!$V$3=0,"",Rechnen2!P13)</f>
        <v>5</v>
      </c>
      <c r="H36" s="92">
        <f>IF(AND(E36="",G36=""),"",(E36-G36))</f>
        <v>-3</v>
      </c>
    </row>
    <row r="37" spans="1:8" ht="15">
      <c r="A37" s="216"/>
      <c r="B37" s="218" t="str">
        <f>Vorgaben!B14</f>
        <v>Gruppe G / C-Juniorinnen</v>
      </c>
      <c r="C37" s="220" t="s">
        <v>40</v>
      </c>
      <c r="D37" s="218" t="s">
        <v>1</v>
      </c>
      <c r="E37" s="218" t="s">
        <v>2</v>
      </c>
      <c r="F37" s="218"/>
      <c r="G37" s="218"/>
      <c r="H37" s="218" t="s">
        <v>41</v>
      </c>
    </row>
    <row r="38" spans="1:8" ht="15">
      <c r="A38" s="217"/>
      <c r="B38" s="219"/>
      <c r="C38" s="207"/>
      <c r="D38" s="219"/>
      <c r="E38" s="219"/>
      <c r="F38" s="219"/>
      <c r="G38" s="219"/>
      <c r="H38" s="219"/>
    </row>
    <row r="39" spans="1:8" ht="15">
      <c r="A39" s="89">
        <f>IF(Rechnen2!$X$3=0,"",1)</f>
        <v>1</v>
      </c>
      <c r="B39" s="90" t="str">
        <f>Rechnen2!K17</f>
        <v>C-Juniorinnen 01</v>
      </c>
      <c r="C39" s="90">
        <f>IF(Rechnen2!$V$3=0,"",Rechnen2!L17)</f>
        <v>3</v>
      </c>
      <c r="D39" s="90">
        <f>IF(Rechnen2!$V$3=0,"",Rechnen2!M17)</f>
        <v>3</v>
      </c>
      <c r="E39" s="90">
        <f>IF(Rechnen2!$V$3=0,"",Rechnen2!N17)</f>
        <v>3</v>
      </c>
      <c r="F39" s="91" t="s">
        <v>15</v>
      </c>
      <c r="G39" s="90">
        <f>IF(Rechnen2!$V$3=0,"",Rechnen2!P17)</f>
        <v>3</v>
      </c>
      <c r="H39" s="92">
        <f>IF(AND(E39="",G39=""),"",(E39-G39))</f>
        <v>0</v>
      </c>
    </row>
    <row r="40" spans="1:8" ht="15">
      <c r="A40" s="89">
        <f>IF(Rechnen2!$X$3=0,"",2)</f>
        <v>2</v>
      </c>
      <c r="B40" s="90" t="str">
        <f>Rechnen2!K18</f>
        <v>C-Juniorinnen 02</v>
      </c>
      <c r="C40" s="90">
        <f>IF(Rechnen2!$V$3=0,"",Rechnen2!L18)</f>
        <v>3</v>
      </c>
      <c r="D40" s="90">
        <f>IF(Rechnen2!$V$3=0,"",Rechnen2!M18)</f>
        <v>3</v>
      </c>
      <c r="E40" s="90">
        <f>IF(Rechnen2!$V$3=0,"",Rechnen2!N18)</f>
        <v>3</v>
      </c>
      <c r="F40" s="91" t="s">
        <v>15</v>
      </c>
      <c r="G40" s="90">
        <f>IF(Rechnen2!$V$3=0,"",Rechnen2!P18)</f>
        <v>3</v>
      </c>
      <c r="H40" s="92">
        <f>IF(AND(E40="",G40=""),"",(E40-G40))</f>
        <v>0</v>
      </c>
    </row>
    <row r="41" spans="1:8" ht="15">
      <c r="A41" s="89">
        <f>IF(Rechnen2!$X$3=0,"",3)</f>
        <v>3</v>
      </c>
      <c r="B41" s="90" t="str">
        <f>Rechnen2!K19</f>
        <v>C-Juniorinnen 03</v>
      </c>
      <c r="C41" s="90">
        <f>IF(Rechnen2!$V$3=0,"",Rechnen2!L19)</f>
        <v>3</v>
      </c>
      <c r="D41" s="90">
        <f>IF(Rechnen2!$V$3=0,"",Rechnen2!M19)</f>
        <v>3</v>
      </c>
      <c r="E41" s="90">
        <f>IF(Rechnen2!$V$3=0,"",Rechnen2!N19)</f>
        <v>3</v>
      </c>
      <c r="F41" s="91" t="s">
        <v>15</v>
      </c>
      <c r="G41" s="90">
        <f>IF(Rechnen2!$V$3=0,"",Rechnen2!P19)</f>
        <v>3</v>
      </c>
      <c r="H41" s="92">
        <f>IF(AND(E41="",G41=""),"",(E41-G41))</f>
        <v>0</v>
      </c>
    </row>
    <row r="42" spans="1:8" ht="15">
      <c r="A42" s="89">
        <f>IF(Rechnen2!$X$3=0,"",4)</f>
        <v>4</v>
      </c>
      <c r="B42" s="90" t="str">
        <f>Rechnen2!K20</f>
        <v>C-Juniorinnen 04</v>
      </c>
      <c r="C42" s="90">
        <f>IF(Rechnen2!$V$3=0,"",Rechnen2!L20)</f>
        <v>3</v>
      </c>
      <c r="D42" s="90">
        <f>IF(Rechnen2!$V$3=0,"",Rechnen2!M20)</f>
        <v>3</v>
      </c>
      <c r="E42" s="90">
        <f>IF(Rechnen2!$V$3=0,"",Rechnen2!N20)</f>
        <v>3</v>
      </c>
      <c r="F42" s="91" t="s">
        <v>15</v>
      </c>
      <c r="G42" s="90">
        <f>IF(Rechnen2!$V$3=0,"",Rechnen2!P20)</f>
        <v>3</v>
      </c>
      <c r="H42" s="92">
        <f>IF(AND(E42="",G42=""),"",(E42-G42))</f>
        <v>0</v>
      </c>
    </row>
    <row r="43" spans="1:8" ht="15">
      <c r="A43" s="216"/>
      <c r="B43" s="218" t="str">
        <f>Vorgaben!B21</f>
        <v>Gruppe H / C-Juniorinnen</v>
      </c>
      <c r="C43" s="220" t="s">
        <v>40</v>
      </c>
      <c r="D43" s="218" t="s">
        <v>1</v>
      </c>
      <c r="E43" s="218" t="s">
        <v>2</v>
      </c>
      <c r="F43" s="218"/>
      <c r="G43" s="218"/>
      <c r="H43" s="218" t="s">
        <v>41</v>
      </c>
    </row>
    <row r="44" spans="1:8" ht="15">
      <c r="A44" s="217"/>
      <c r="B44" s="219"/>
      <c r="C44" s="207"/>
      <c r="D44" s="219"/>
      <c r="E44" s="219"/>
      <c r="F44" s="219"/>
      <c r="G44" s="219"/>
      <c r="H44" s="219"/>
    </row>
    <row r="45" spans="1:8" ht="15">
      <c r="A45" s="89">
        <f>IF(Rechnen2!$Y$3=0,"",1)</f>
        <v>1</v>
      </c>
      <c r="B45" s="90" t="str">
        <f>Rechnen2!K24</f>
        <v>C-Juniorinnen 05</v>
      </c>
      <c r="C45" s="90">
        <f>IF(Rechnen2!$V$3=0,"",Rechnen2!L24)</f>
        <v>3</v>
      </c>
      <c r="D45" s="90">
        <f>IF(Rechnen2!$V$3=0,"",Rechnen2!M24)</f>
        <v>9</v>
      </c>
      <c r="E45" s="90">
        <f>IF(Rechnen2!$V$3=0,"",Rechnen2!N24)</f>
        <v>6</v>
      </c>
      <c r="F45" s="91" t="s">
        <v>15</v>
      </c>
      <c r="G45" s="90">
        <f>IF(Rechnen2!$V$3=0,"",Rechnen2!P24)</f>
        <v>0</v>
      </c>
      <c r="H45" s="92">
        <f>IF(AND(E45="",G45=""),"",(E45-G45))</f>
        <v>6</v>
      </c>
    </row>
    <row r="46" spans="1:8" ht="15">
      <c r="A46" s="89">
        <f>IF(Rechnen2!$Y$3=0,"",2)</f>
        <v>2</v>
      </c>
      <c r="B46" s="90" t="str">
        <f>Rechnen2!K25</f>
        <v>C-Juniorinnen 06</v>
      </c>
      <c r="C46" s="90">
        <f>IF(Rechnen2!$V$3=0,"",Rechnen2!L25)</f>
        <v>3</v>
      </c>
      <c r="D46" s="90">
        <f>IF(Rechnen2!$V$3=0,"",Rechnen2!M25)</f>
        <v>2</v>
      </c>
      <c r="E46" s="90">
        <f>IF(Rechnen2!$V$3=0,"",Rechnen2!N25)</f>
        <v>2</v>
      </c>
      <c r="F46" s="91" t="s">
        <v>15</v>
      </c>
      <c r="G46" s="90">
        <f>IF(Rechnen2!$V$3=0,"",Rechnen2!P25)</f>
        <v>3</v>
      </c>
      <c r="H46" s="92">
        <f>IF(AND(E46="",G46=""),"",(E46-G46))</f>
        <v>-1</v>
      </c>
    </row>
    <row r="47" spans="1:8" ht="15">
      <c r="A47" s="89">
        <f>IF(Rechnen2!$Y$3=0,"",3)</f>
        <v>3</v>
      </c>
      <c r="B47" s="90" t="str">
        <f>Rechnen2!K26</f>
        <v>C-Juniorinnen 07</v>
      </c>
      <c r="C47" s="90">
        <f>IF(Rechnen2!$V$3=0,"",Rechnen2!L26)</f>
        <v>3</v>
      </c>
      <c r="D47" s="90">
        <f>IF(Rechnen2!$V$3=0,"",Rechnen2!M26)</f>
        <v>2</v>
      </c>
      <c r="E47" s="90">
        <f>IF(Rechnen2!$V$3=0,"",Rechnen2!N26)</f>
        <v>2</v>
      </c>
      <c r="F47" s="91" t="s">
        <v>15</v>
      </c>
      <c r="G47" s="90">
        <f>IF(Rechnen2!$V$3=0,"",Rechnen2!P26)</f>
        <v>4</v>
      </c>
      <c r="H47" s="92">
        <f>IF(AND(E47="",G47=""),"",(E47-G47))</f>
        <v>-2</v>
      </c>
    </row>
    <row r="48" spans="1:8" ht="15">
      <c r="A48" s="102">
        <f>IF(Rechnen2!$Y$3=0,"",4)</f>
        <v>4</v>
      </c>
      <c r="B48" s="90" t="str">
        <f>Rechnen2!K27</f>
        <v>C-Juniorinnen 08</v>
      </c>
      <c r="C48" s="90">
        <f>IF(Rechnen2!$V$3=0,"",Rechnen2!L27)</f>
        <v>3</v>
      </c>
      <c r="D48" s="90">
        <f>IF(Rechnen2!$V$3=0,"",Rechnen2!M27)</f>
        <v>2</v>
      </c>
      <c r="E48" s="90">
        <f>IF(Rechnen2!$V$3=0,"",Rechnen2!N27)</f>
        <v>2</v>
      </c>
      <c r="F48" s="91" t="s">
        <v>15</v>
      </c>
      <c r="G48" s="90">
        <f>IF(Rechnen2!$V$3=0,"",Rechnen2!P27)</f>
        <v>5</v>
      </c>
      <c r="H48" s="92">
        <f>IF(AND(E48="",G48=""),"",(E48-G48))</f>
        <v>-3</v>
      </c>
    </row>
  </sheetData>
  <sheetProtection password="E760" sheet="1" objects="1" scenarios="1"/>
  <mergeCells count="43">
    <mergeCell ref="B37:B38"/>
    <mergeCell ref="C37:C38"/>
    <mergeCell ref="A43:A44"/>
    <mergeCell ref="B43:B44"/>
    <mergeCell ref="C43:C44"/>
    <mergeCell ref="D43:D44"/>
    <mergeCell ref="E43:G44"/>
    <mergeCell ref="H43:H44"/>
    <mergeCell ref="D37:D38"/>
    <mergeCell ref="E37:G38"/>
    <mergeCell ref="H37:H38"/>
    <mergeCell ref="A31:A32"/>
    <mergeCell ref="B31:B32"/>
    <mergeCell ref="C31:C32"/>
    <mergeCell ref="D31:D32"/>
    <mergeCell ref="E31:G32"/>
    <mergeCell ref="H31:H32"/>
    <mergeCell ref="A37:A38"/>
    <mergeCell ref="B25:B26"/>
    <mergeCell ref="C25:C26"/>
    <mergeCell ref="D25:D26"/>
    <mergeCell ref="E13:G14"/>
    <mergeCell ref="H13:H14"/>
    <mergeCell ref="E19:G20"/>
    <mergeCell ref="H19:H20"/>
    <mergeCell ref="E25:G26"/>
    <mergeCell ref="H25:H26"/>
    <mergeCell ref="A13:A14"/>
    <mergeCell ref="B13:B14"/>
    <mergeCell ref="A19:A20"/>
    <mergeCell ref="B19:B20"/>
    <mergeCell ref="C19:C20"/>
    <mergeCell ref="D19:D20"/>
    <mergeCell ref="C13:C14"/>
    <mergeCell ref="D13:D14"/>
    <mergeCell ref="A7:A8"/>
    <mergeCell ref="H7:H8"/>
    <mergeCell ref="E7:G8"/>
    <mergeCell ref="B1:H1"/>
    <mergeCell ref="E2:G2"/>
    <mergeCell ref="C7:C8"/>
    <mergeCell ref="B7:B8"/>
    <mergeCell ref="D7:D8"/>
  </mergeCells>
  <printOptions horizontalCentered="1"/>
  <pageMargins left="0.5511811023622047" right="0.31496062992125984" top="1.299212598425197" bottom="0.984251968503937" header="0.4724409448818898" footer="0.5118110236220472"/>
  <pageSetup fitToHeight="1" fitToWidth="1" horizontalDpi="600" verticalDpi="600" orientation="portrait" paperSize="9" scale="92"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205" zoomScaleNormal="205"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6" t="s">
        <v>47</v>
      </c>
    </row>
    <row r="2" ht="112.5" customHeight="1">
      <c r="A2" s="107"/>
    </row>
    <row r="3" ht="112.5" customHeight="1">
      <c r="A3" s="107"/>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H25"/>
  <sheetViews>
    <sheetView zoomScalePageLayoutView="0" workbookViewId="0" topLeftCell="A1">
      <selection activeCell="F16" sqref="F16"/>
    </sheetView>
  </sheetViews>
  <sheetFormatPr defaultColWidth="11.421875" defaultRowHeight="12.75"/>
  <cols>
    <col min="1" max="1" width="33.00390625" style="2" customWidth="1"/>
    <col min="2" max="2" width="38.28125" style="5" customWidth="1"/>
    <col min="3" max="3" width="8.7109375" style="4" customWidth="1"/>
    <col min="4" max="4" width="8.57421875" style="4" customWidth="1"/>
    <col min="5" max="5" width="5.421875" style="4" customWidth="1"/>
    <col min="6" max="16384" width="11.421875" style="4" customWidth="1"/>
  </cols>
  <sheetData>
    <row r="1" spans="1:5" s="1" customFormat="1" ht="21.75" customHeight="1">
      <c r="A1" s="8" t="s">
        <v>128</v>
      </c>
      <c r="B1" s="8" t="s">
        <v>130</v>
      </c>
      <c r="C1" s="175" t="s">
        <v>31</v>
      </c>
      <c r="D1" s="176"/>
      <c r="E1" s="176"/>
    </row>
    <row r="2" spans="1:4" ht="13.5" customHeight="1">
      <c r="A2" s="32" t="s">
        <v>96</v>
      </c>
      <c r="B2" s="33" t="s">
        <v>104</v>
      </c>
      <c r="C2" s="4" t="s">
        <v>32</v>
      </c>
      <c r="D2" s="5" t="s">
        <v>33</v>
      </c>
    </row>
    <row r="3" spans="1:4" ht="13.5" customHeight="1">
      <c r="A3" s="32" t="s">
        <v>97</v>
      </c>
      <c r="B3" s="33" t="s">
        <v>105</v>
      </c>
      <c r="C3" s="4" t="s">
        <v>4</v>
      </c>
      <c r="D3" s="35">
        <v>0.009027777777777779</v>
      </c>
    </row>
    <row r="4" spans="1:3" ht="13.5" customHeight="1">
      <c r="A4" s="32" t="s">
        <v>98</v>
      </c>
      <c r="B4" s="33" t="s">
        <v>106</v>
      </c>
      <c r="C4" s="4" t="s">
        <v>50</v>
      </c>
    </row>
    <row r="5" spans="1:4" ht="13.5" customHeight="1">
      <c r="A5" s="32" t="s">
        <v>99</v>
      </c>
      <c r="B5" s="33" t="s">
        <v>107</v>
      </c>
      <c r="C5" s="4" t="s">
        <v>5</v>
      </c>
      <c r="D5" s="36">
        <v>0.001388888888888889</v>
      </c>
    </row>
    <row r="6" spans="1:4" ht="14.25" customHeight="1">
      <c r="A6" s="78"/>
      <c r="B6" s="78"/>
      <c r="C6" s="7" t="s">
        <v>34</v>
      </c>
      <c r="D6" s="6"/>
    </row>
    <row r="7" spans="3:4" ht="14.25" customHeight="1">
      <c r="C7" s="4" t="s">
        <v>5</v>
      </c>
      <c r="D7" s="37">
        <v>0.0020833333333333333</v>
      </c>
    </row>
    <row r="8" spans="1:3" ht="21.75" customHeight="1">
      <c r="A8" s="8" t="s">
        <v>129</v>
      </c>
      <c r="B8" s="8" t="s">
        <v>131</v>
      </c>
      <c r="C8" s="7" t="s">
        <v>35</v>
      </c>
    </row>
    <row r="9" spans="1:2" ht="13.5" customHeight="1">
      <c r="A9" s="34" t="s">
        <v>100</v>
      </c>
      <c r="B9" s="109" t="s">
        <v>108</v>
      </c>
    </row>
    <row r="10" spans="1:2" ht="13.5" customHeight="1">
      <c r="A10" s="34" t="s">
        <v>101</v>
      </c>
      <c r="B10" s="109" t="s">
        <v>109</v>
      </c>
    </row>
    <row r="11" spans="1:2" ht="13.5" customHeight="1">
      <c r="A11" s="34" t="s">
        <v>102</v>
      </c>
      <c r="B11" s="109" t="s">
        <v>110</v>
      </c>
    </row>
    <row r="12" spans="1:6" ht="13.5" customHeight="1">
      <c r="A12" s="34" t="s">
        <v>103</v>
      </c>
      <c r="B12" s="109" t="s">
        <v>111</v>
      </c>
      <c r="C12" s="4" t="s">
        <v>148</v>
      </c>
      <c r="F12" s="4" t="s">
        <v>151</v>
      </c>
    </row>
    <row r="13" spans="1:6" ht="18" customHeight="1">
      <c r="A13" s="78"/>
      <c r="B13" s="78"/>
      <c r="C13" s="4" t="s">
        <v>149</v>
      </c>
      <c r="D13" s="177">
        <v>42770</v>
      </c>
      <c r="E13" s="177"/>
      <c r="F13" s="149">
        <v>0.375</v>
      </c>
    </row>
    <row r="14" spans="1:2" ht="21.75" customHeight="1">
      <c r="A14" s="8" t="s">
        <v>133</v>
      </c>
      <c r="B14" s="8" t="s">
        <v>134</v>
      </c>
    </row>
    <row r="15" spans="1:8" ht="13.5" customHeight="1">
      <c r="A15" s="123" t="s">
        <v>112</v>
      </c>
      <c r="B15" s="125" t="s">
        <v>124</v>
      </c>
      <c r="C15" s="4" t="s">
        <v>148</v>
      </c>
      <c r="F15" s="4" t="s">
        <v>151</v>
      </c>
      <c r="H15" s="5"/>
    </row>
    <row r="16" spans="1:6" ht="13.5" customHeight="1">
      <c r="A16" s="123" t="s">
        <v>113</v>
      </c>
      <c r="B16" s="125" t="s">
        <v>125</v>
      </c>
      <c r="C16" s="4" t="s">
        <v>150</v>
      </c>
      <c r="D16" s="178">
        <v>42771</v>
      </c>
      <c r="E16" s="178"/>
      <c r="F16" s="150">
        <v>0.4583333333333333</v>
      </c>
    </row>
    <row r="17" spans="1:2" ht="13.5" customHeight="1">
      <c r="A17" s="123" t="s">
        <v>114</v>
      </c>
      <c r="B17" s="125" t="s">
        <v>126</v>
      </c>
    </row>
    <row r="18" spans="1:2" ht="13.5" customHeight="1">
      <c r="A18" s="123" t="s">
        <v>115</v>
      </c>
      <c r="B18" s="125" t="s">
        <v>127</v>
      </c>
    </row>
    <row r="19" spans="1:2" ht="9" customHeight="1">
      <c r="A19" s="78"/>
      <c r="B19" s="78"/>
    </row>
    <row r="20" ht="8.25" customHeight="1"/>
    <row r="21" spans="1:2" ht="21.75" customHeight="1">
      <c r="A21" s="8" t="s">
        <v>132</v>
      </c>
      <c r="B21" s="8" t="s">
        <v>135</v>
      </c>
    </row>
    <row r="22" spans="1:2" ht="13.5" customHeight="1">
      <c r="A22" s="124" t="s">
        <v>116</v>
      </c>
      <c r="B22" s="126" t="s">
        <v>120</v>
      </c>
    </row>
    <row r="23" spans="1:2" ht="13.5" customHeight="1">
      <c r="A23" s="124" t="s">
        <v>117</v>
      </c>
      <c r="B23" s="126" t="s">
        <v>121</v>
      </c>
    </row>
    <row r="24" spans="1:2" ht="13.5" customHeight="1">
      <c r="A24" s="124" t="s">
        <v>118</v>
      </c>
      <c r="B24" s="126" t="s">
        <v>122</v>
      </c>
    </row>
    <row r="25" spans="1:2" ht="13.5" customHeight="1">
      <c r="A25" s="124" t="s">
        <v>119</v>
      </c>
      <c r="B25" s="126" t="s">
        <v>123</v>
      </c>
    </row>
  </sheetData>
  <sheetProtection password="E760" sheet="1" objects="1" scenarios="1"/>
  <mergeCells count="3">
    <mergeCell ref="C1:E1"/>
    <mergeCell ref="D13:E13"/>
    <mergeCell ref="D16:E16"/>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7"/>
  <dimension ref="A1:K93"/>
  <sheetViews>
    <sheetView zoomScale="106" zoomScaleNormal="106" zoomScalePageLayoutView="0" workbookViewId="0" topLeftCell="A7">
      <selection activeCell="I38" sqref="I38"/>
    </sheetView>
  </sheetViews>
  <sheetFormatPr defaultColWidth="11.421875" defaultRowHeight="12.75"/>
  <cols>
    <col min="1" max="1" width="6.57421875" style="41" customWidth="1"/>
    <col min="2" max="2" width="18.57421875" style="55" customWidth="1"/>
    <col min="3" max="3" width="4.8515625" style="52" customWidth="1"/>
    <col min="4" max="5" width="4.28125" style="41" customWidth="1"/>
    <col min="6" max="6" width="22.421875" style="41" customWidth="1"/>
    <col min="7" max="7" width="2.57421875" style="39" customWidth="1"/>
    <col min="8" max="8" width="18.57421875" style="41" customWidth="1"/>
    <col min="9" max="9" width="5.00390625" style="39" customWidth="1"/>
    <col min="10" max="10" width="4.28125" style="41" customWidth="1"/>
    <col min="11" max="11" width="4.28125" style="39" customWidth="1"/>
    <col min="12" max="16384" width="11.421875" style="39" customWidth="1"/>
  </cols>
  <sheetData>
    <row r="1" spans="1:11" s="40" customFormat="1" ht="16.5" customHeight="1">
      <c r="A1" s="179" t="s">
        <v>74</v>
      </c>
      <c r="B1" s="179"/>
      <c r="C1" s="38" t="s">
        <v>1</v>
      </c>
      <c r="D1" s="68" t="s">
        <v>2</v>
      </c>
      <c r="E1" s="68"/>
      <c r="F1" s="39"/>
      <c r="G1" s="180" t="s">
        <v>76</v>
      </c>
      <c r="H1" s="180"/>
      <c r="I1" s="38" t="s">
        <v>1</v>
      </c>
      <c r="J1" s="68" t="s">
        <v>2</v>
      </c>
      <c r="K1" s="68"/>
    </row>
    <row r="2" spans="1:11" ht="12.75">
      <c r="A2" s="181" t="str">
        <f>Vorgaben!A15</f>
        <v>C-Junioren 01</v>
      </c>
      <c r="B2" s="181"/>
      <c r="C2" s="42"/>
      <c r="D2" s="43"/>
      <c r="E2" s="43"/>
      <c r="F2" s="39"/>
      <c r="G2" s="181" t="str">
        <f>Vorgaben!B15</f>
        <v>C-Juniorinnen 01</v>
      </c>
      <c r="H2" s="181"/>
      <c r="I2" s="43"/>
      <c r="J2" s="44"/>
      <c r="K2" s="44"/>
    </row>
    <row r="3" spans="1:11" ht="12.75">
      <c r="A3" s="181" t="str">
        <f>Vorgaben!A16</f>
        <v>C-Junioren 02</v>
      </c>
      <c r="B3" s="181"/>
      <c r="C3" s="42"/>
      <c r="D3" s="43"/>
      <c r="E3" s="43"/>
      <c r="F3" s="39"/>
      <c r="G3" s="181" t="str">
        <f>Vorgaben!B16</f>
        <v>C-Juniorinnen 02</v>
      </c>
      <c r="H3" s="181"/>
      <c r="I3" s="43"/>
      <c r="J3" s="44"/>
      <c r="K3" s="44"/>
    </row>
    <row r="4" spans="1:11" ht="12.75">
      <c r="A4" s="181" t="str">
        <f>Vorgaben!A17</f>
        <v>C-Junioren 03</v>
      </c>
      <c r="B4" s="181"/>
      <c r="C4" s="42"/>
      <c r="D4" s="43"/>
      <c r="E4" s="43"/>
      <c r="F4" s="39"/>
      <c r="G4" s="181" t="str">
        <f>Vorgaben!B17</f>
        <v>C-Juniorinnen 03</v>
      </c>
      <c r="H4" s="181"/>
      <c r="I4" s="43"/>
      <c r="J4" s="44"/>
      <c r="K4" s="44"/>
    </row>
    <row r="5" spans="1:11" ht="12.75">
      <c r="A5" s="181" t="str">
        <f>Vorgaben!A18</f>
        <v>C-Junioren 04</v>
      </c>
      <c r="B5" s="181"/>
      <c r="C5" s="42"/>
      <c r="D5" s="43"/>
      <c r="E5" s="43"/>
      <c r="F5" s="39"/>
      <c r="G5" s="181" t="str">
        <f>Vorgaben!B18</f>
        <v>C-Juniorinnen 04</v>
      </c>
      <c r="H5" s="181"/>
      <c r="I5" s="43"/>
      <c r="J5" s="44"/>
      <c r="K5" s="44"/>
    </row>
    <row r="6" ht="24.75" customHeight="1">
      <c r="H6" s="53"/>
    </row>
    <row r="7" spans="1:11" ht="12.75">
      <c r="A7" s="179" t="s">
        <v>75</v>
      </c>
      <c r="B7" s="179"/>
      <c r="C7" s="38" t="s">
        <v>1</v>
      </c>
      <c r="D7" s="68" t="s">
        <v>2</v>
      </c>
      <c r="E7" s="68"/>
      <c r="G7" s="180" t="s">
        <v>77</v>
      </c>
      <c r="H7" s="180"/>
      <c r="I7" s="38" t="s">
        <v>1</v>
      </c>
      <c r="J7" s="68" t="s">
        <v>2</v>
      </c>
      <c r="K7" s="68"/>
    </row>
    <row r="8" spans="1:11" ht="12.75">
      <c r="A8" s="181" t="str">
        <f>Vorgaben!A22</f>
        <v>C-Junioren 05</v>
      </c>
      <c r="B8" s="181"/>
      <c r="C8" s="42"/>
      <c r="D8" s="43"/>
      <c r="E8" s="43"/>
      <c r="G8" s="181" t="str">
        <f>Vorgaben!B22</f>
        <v>C-Juniorinnen 05</v>
      </c>
      <c r="H8" s="181"/>
      <c r="I8" s="43"/>
      <c r="J8" s="45"/>
      <c r="K8" s="45"/>
    </row>
    <row r="9" spans="1:11" ht="12.75">
      <c r="A9" s="181" t="str">
        <f>Vorgaben!A23</f>
        <v>C-Junioren 06</v>
      </c>
      <c r="B9" s="181"/>
      <c r="C9" s="42"/>
      <c r="D9" s="43"/>
      <c r="E9" s="43"/>
      <c r="G9" s="181" t="str">
        <f>Vorgaben!B23</f>
        <v>C-Juniorinnen 06</v>
      </c>
      <c r="H9" s="181"/>
      <c r="I9" s="43"/>
      <c r="J9" s="45"/>
      <c r="K9" s="45"/>
    </row>
    <row r="10" spans="1:11" ht="12.75">
      <c r="A10" s="181" t="str">
        <f>Vorgaben!A24</f>
        <v>C-Junioren 07</v>
      </c>
      <c r="B10" s="181"/>
      <c r="C10" s="42"/>
      <c r="D10" s="43"/>
      <c r="E10" s="43"/>
      <c r="G10" s="181" t="str">
        <f>Vorgaben!B24</f>
        <v>C-Juniorinnen 07</v>
      </c>
      <c r="H10" s="181"/>
      <c r="I10" s="43"/>
      <c r="J10" s="45"/>
      <c r="K10" s="45"/>
    </row>
    <row r="11" spans="1:11" ht="12.75">
      <c r="A11" s="181" t="str">
        <f>Vorgaben!A25</f>
        <v>C-Junioren 08</v>
      </c>
      <c r="B11" s="181"/>
      <c r="C11" s="42"/>
      <c r="D11" s="43"/>
      <c r="E11" s="43"/>
      <c r="G11" s="181" t="str">
        <f>Vorgaben!B25</f>
        <v>C-Juniorinnen 08</v>
      </c>
      <c r="H11" s="181"/>
      <c r="I11" s="43"/>
      <c r="J11" s="45"/>
      <c r="K11" s="45"/>
    </row>
    <row r="12" ht="12.75" customHeight="1"/>
    <row r="13" spans="1:11" s="46" customFormat="1" ht="27" customHeight="1">
      <c r="A13" s="46" t="s">
        <v>8</v>
      </c>
      <c r="B13" s="46" t="s">
        <v>9</v>
      </c>
      <c r="C13" s="47"/>
      <c r="D13" s="182" t="s">
        <v>10</v>
      </c>
      <c r="E13" s="182"/>
      <c r="F13" s="48" t="s">
        <v>11</v>
      </c>
      <c r="G13" s="48"/>
      <c r="H13" s="48"/>
      <c r="I13" s="49" t="s">
        <v>12</v>
      </c>
      <c r="J13" s="50"/>
      <c r="K13" s="50"/>
    </row>
    <row r="14" spans="1:11" ht="13.5">
      <c r="A14" s="69">
        <f>Vorgaben!$F$13</f>
        <v>0.375</v>
      </c>
      <c r="B14" s="71">
        <v>1</v>
      </c>
      <c r="C14" s="51"/>
      <c r="D14" s="183" t="s">
        <v>82</v>
      </c>
      <c r="E14" s="184"/>
      <c r="F14" s="52" t="str">
        <f>$A$2</f>
        <v>C-Junioren 01</v>
      </c>
      <c r="G14" s="41" t="s">
        <v>14</v>
      </c>
      <c r="H14" s="53" t="str">
        <f>$A$3</f>
        <v>C-Junioren 02</v>
      </c>
      <c r="I14" s="52">
        <f>IF(Spielplan!I29="","",Spielplan!I29)</f>
        <v>1</v>
      </c>
      <c r="J14" s="41" t="s">
        <v>15</v>
      </c>
      <c r="K14" s="52">
        <f>IF(Spielplan!K29="","",Spielplan!K29)</f>
        <v>1</v>
      </c>
    </row>
    <row r="15" spans="1:11" ht="13.5">
      <c r="A15" s="69">
        <f>A14+Vorgaben!$D$3+Vorgaben!$D$5</f>
        <v>0.3854166666666667</v>
      </c>
      <c r="B15" s="71">
        <v>2</v>
      </c>
      <c r="C15" s="51"/>
      <c r="D15" s="184" t="s">
        <v>78</v>
      </c>
      <c r="E15" s="184"/>
      <c r="F15" s="52" t="str">
        <f>$A$4</f>
        <v>C-Junioren 03</v>
      </c>
      <c r="G15" s="41" t="s">
        <v>14</v>
      </c>
      <c r="H15" s="53" t="str">
        <f>$A$5</f>
        <v>C-Junioren 04</v>
      </c>
      <c r="I15" s="52">
        <f>IF(Spielplan!I37="","",Spielplan!I37)</f>
        <v>1</v>
      </c>
      <c r="J15" s="41" t="s">
        <v>15</v>
      </c>
      <c r="K15" s="52">
        <f>IF(Spielplan!K37="","",Spielplan!K37)</f>
        <v>1</v>
      </c>
    </row>
    <row r="16" spans="1:11" ht="13.5">
      <c r="A16" s="69">
        <f>A15+Vorgaben!$D$3+Vorgaben!$D$5</f>
        <v>0.39583333333333337</v>
      </c>
      <c r="B16" s="71">
        <v>3</v>
      </c>
      <c r="C16" s="51"/>
      <c r="D16" s="184" t="s">
        <v>79</v>
      </c>
      <c r="E16" s="184"/>
      <c r="F16" s="52" t="str">
        <f>$A$8</f>
        <v>C-Junioren 05</v>
      </c>
      <c r="G16" s="41" t="s">
        <v>14</v>
      </c>
      <c r="H16" s="53" t="str">
        <f>$A$9</f>
        <v>C-Junioren 06</v>
      </c>
      <c r="I16" s="52">
        <f>IF(Spielplan!I33="","",Spielplan!I33)</f>
        <v>1</v>
      </c>
      <c r="J16" s="41" t="s">
        <v>15</v>
      </c>
      <c r="K16" s="52">
        <f>IF(Spielplan!K33="","",Spielplan!K33)</f>
        <v>0</v>
      </c>
    </row>
    <row r="17" spans="1:11" ht="13.5">
      <c r="A17" s="69">
        <f>A16+Vorgaben!$D$3+Vorgaben!$D$5</f>
        <v>0.40625000000000006</v>
      </c>
      <c r="B17" s="71">
        <v>4</v>
      </c>
      <c r="C17" s="51"/>
      <c r="D17" s="184" t="s">
        <v>79</v>
      </c>
      <c r="E17" s="184"/>
      <c r="F17" s="52" t="str">
        <f>$A$10</f>
        <v>C-Junioren 07</v>
      </c>
      <c r="G17" s="41" t="s">
        <v>14</v>
      </c>
      <c r="H17" s="53" t="str">
        <f>$A$11</f>
        <v>C-Junioren 08</v>
      </c>
      <c r="I17" s="52">
        <f>IF(Spielplan!I41="","",Spielplan!I41)</f>
        <v>1</v>
      </c>
      <c r="J17" s="41" t="s">
        <v>15</v>
      </c>
      <c r="K17" s="52">
        <f>IF(Spielplan!K41="","",Spielplan!K41)</f>
        <v>1</v>
      </c>
    </row>
    <row r="18" spans="1:11" ht="13.5">
      <c r="A18" s="69">
        <f>A17+Vorgaben!$D$3+Vorgaben!$D$5</f>
        <v>0.41666666666666674</v>
      </c>
      <c r="B18" s="71">
        <v>5</v>
      </c>
      <c r="C18" s="51"/>
      <c r="D18" s="184" t="s">
        <v>80</v>
      </c>
      <c r="E18" s="184"/>
      <c r="F18" s="52" t="str">
        <f>$G$2</f>
        <v>C-Juniorinnen 01</v>
      </c>
      <c r="G18" s="41" t="s">
        <v>14</v>
      </c>
      <c r="H18" s="53" t="str">
        <f>$G$3</f>
        <v>C-Juniorinnen 02</v>
      </c>
      <c r="I18" s="52">
        <f>IF(Spielplan!I30="","",Spielplan!I30)</f>
        <v>1</v>
      </c>
      <c r="J18" s="41" t="s">
        <v>15</v>
      </c>
      <c r="K18" s="52">
        <f>IF(Spielplan!K30="","",Spielplan!K30)</f>
        <v>1</v>
      </c>
    </row>
    <row r="19" spans="1:11" ht="13.5">
      <c r="A19" s="69">
        <f>A18+Vorgaben!$D$3+Vorgaben!$D$5</f>
        <v>0.4270833333333334</v>
      </c>
      <c r="B19" s="71">
        <v>6</v>
      </c>
      <c r="C19" s="51"/>
      <c r="D19" s="184" t="s">
        <v>80</v>
      </c>
      <c r="E19" s="184"/>
      <c r="F19" s="52" t="str">
        <f>$G$4</f>
        <v>C-Juniorinnen 03</v>
      </c>
      <c r="G19" s="41" t="s">
        <v>14</v>
      </c>
      <c r="H19" s="53" t="str">
        <f>$G$5</f>
        <v>C-Juniorinnen 04</v>
      </c>
      <c r="I19" s="52">
        <f>IF(Spielplan!I38="","",Spielplan!I38)</f>
        <v>1</v>
      </c>
      <c r="J19" s="41" t="s">
        <v>15</v>
      </c>
      <c r="K19" s="52">
        <f>IF(Spielplan!K38="","",Spielplan!K38)</f>
        <v>1</v>
      </c>
    </row>
    <row r="20" spans="1:11" ht="13.5">
      <c r="A20" s="69">
        <f>A19+Vorgaben!$D$3+Vorgaben!$D$5</f>
        <v>0.4375000000000001</v>
      </c>
      <c r="B20" s="71">
        <v>7</v>
      </c>
      <c r="C20" s="51"/>
      <c r="D20" s="184" t="s">
        <v>81</v>
      </c>
      <c r="E20" s="184"/>
      <c r="F20" s="52" t="str">
        <f>$G$8</f>
        <v>C-Juniorinnen 05</v>
      </c>
      <c r="G20" s="41" t="s">
        <v>14</v>
      </c>
      <c r="H20" s="53" t="str">
        <f>$G$9</f>
        <v>C-Juniorinnen 06</v>
      </c>
      <c r="I20" s="52">
        <f>IF(Spielplan!I34="","",Spielplan!I34)</f>
        <v>1</v>
      </c>
      <c r="J20" s="41" t="s">
        <v>15</v>
      </c>
      <c r="K20" s="52">
        <f>IF(Spielplan!K34="","",Spielplan!K34)</f>
        <v>0</v>
      </c>
    </row>
    <row r="21" spans="1:11" ht="13.5">
      <c r="A21" s="69">
        <f>A20+Vorgaben!$D$3+Vorgaben!$D$5</f>
        <v>0.4479166666666668</v>
      </c>
      <c r="B21" s="79">
        <v>8</v>
      </c>
      <c r="C21" s="51"/>
      <c r="D21" s="184" t="s">
        <v>81</v>
      </c>
      <c r="E21" s="184"/>
      <c r="F21" s="52" t="str">
        <f>$G$11</f>
        <v>C-Juniorinnen 08</v>
      </c>
      <c r="G21" s="41" t="s">
        <v>14</v>
      </c>
      <c r="H21" s="53" t="str">
        <f>$G$10</f>
        <v>C-Juniorinnen 07</v>
      </c>
      <c r="I21" s="52">
        <f>IF(Spielplan!I42="","",Spielplan!I42)</f>
        <v>1</v>
      </c>
      <c r="J21" s="41" t="s">
        <v>15</v>
      </c>
      <c r="K21" s="52">
        <f>IF(Spielplan!K42="","",Spielplan!K42)</f>
        <v>1</v>
      </c>
    </row>
    <row r="22" spans="1:11" ht="13.5">
      <c r="A22" s="69">
        <f>A21+Vorgaben!$D$3+Vorgaben!$D$5</f>
        <v>0.4583333333333335</v>
      </c>
      <c r="B22" s="71">
        <v>9</v>
      </c>
      <c r="C22" s="51"/>
      <c r="D22" s="184" t="s">
        <v>78</v>
      </c>
      <c r="E22" s="184"/>
      <c r="F22" s="52" t="str">
        <f>$A$5</f>
        <v>C-Junioren 04</v>
      </c>
      <c r="G22" s="41" t="s">
        <v>14</v>
      </c>
      <c r="H22" s="53" t="str">
        <f>$A$2</f>
        <v>C-Junioren 01</v>
      </c>
      <c r="I22" s="52">
        <f>IF(Spielplan!I45="","",Spielplan!I45)</f>
        <v>1</v>
      </c>
      <c r="J22" s="41" t="s">
        <v>15</v>
      </c>
      <c r="K22" s="52">
        <f>IF(Spielplan!K45="","",Spielplan!K45)</f>
        <v>1</v>
      </c>
    </row>
    <row r="23" spans="1:11" ht="13.5">
      <c r="A23" s="69">
        <f>A22+Vorgaben!$D$3+Vorgaben!$D$5</f>
        <v>0.46875000000000017</v>
      </c>
      <c r="B23" s="71">
        <v>10</v>
      </c>
      <c r="C23" s="51"/>
      <c r="D23" s="184" t="s">
        <v>78</v>
      </c>
      <c r="E23" s="184"/>
      <c r="F23" s="52" t="str">
        <f>$A$3</f>
        <v>C-Junioren 02</v>
      </c>
      <c r="G23" s="41" t="s">
        <v>14</v>
      </c>
      <c r="H23" s="53" t="str">
        <f>$A$4</f>
        <v>C-Junioren 03</v>
      </c>
      <c r="I23" s="52">
        <f>IF(Spielplan!I49="","",Spielplan!I49)</f>
        <v>1</v>
      </c>
      <c r="J23" s="41" t="s">
        <v>15</v>
      </c>
      <c r="K23" s="52">
        <f>IF(Spielplan!K49="","",Spielplan!K49)</f>
        <v>1</v>
      </c>
    </row>
    <row r="24" spans="1:11" ht="13.5">
      <c r="A24" s="69">
        <f>A23+Vorgaben!$D$3+Vorgaben!$D$5</f>
        <v>0.47916666666666685</v>
      </c>
      <c r="B24" s="71">
        <v>11</v>
      </c>
      <c r="C24" s="51"/>
      <c r="D24" s="184" t="s">
        <v>79</v>
      </c>
      <c r="E24" s="184"/>
      <c r="F24" s="52" t="str">
        <f>$A$11</f>
        <v>C-Junioren 08</v>
      </c>
      <c r="G24" s="41" t="s">
        <v>14</v>
      </c>
      <c r="H24" s="53" t="str">
        <f>$A$8</f>
        <v>C-Junioren 05</v>
      </c>
      <c r="I24" s="52">
        <f>IF(Spielplan!I53="","",Spielplan!I53)</f>
        <v>0</v>
      </c>
      <c r="J24" s="41" t="s">
        <v>15</v>
      </c>
      <c r="K24" s="52">
        <f>IF(Spielplan!K53="","",Spielplan!K53)</f>
        <v>3</v>
      </c>
    </row>
    <row r="25" spans="1:11" ht="13.5">
      <c r="A25" s="69">
        <f>A24+Vorgaben!$D$3+Vorgaben!$D$5</f>
        <v>0.48958333333333354</v>
      </c>
      <c r="B25" s="71">
        <v>12</v>
      </c>
      <c r="C25" s="51"/>
      <c r="D25" s="184" t="s">
        <v>79</v>
      </c>
      <c r="E25" s="184"/>
      <c r="F25" s="52" t="str">
        <f>$A$9</f>
        <v>C-Junioren 06</v>
      </c>
      <c r="G25" s="41" t="s">
        <v>14</v>
      </c>
      <c r="H25" s="53" t="str">
        <f>$A$10</f>
        <v>C-Junioren 07</v>
      </c>
      <c r="I25" s="52">
        <f>IF(Spielplan!I57="","",Spielplan!I57)</f>
        <v>1</v>
      </c>
      <c r="J25" s="41" t="s">
        <v>15</v>
      </c>
      <c r="K25" s="52">
        <f>IF(Spielplan!K57="","",Spielplan!K57)</f>
        <v>1</v>
      </c>
    </row>
    <row r="26" spans="1:11" ht="13.5">
      <c r="A26" s="69">
        <f>A25+Vorgaben!$D$3+Vorgaben!$D$5</f>
        <v>0.5000000000000002</v>
      </c>
      <c r="B26" s="71">
        <v>13</v>
      </c>
      <c r="C26" s="51"/>
      <c r="D26" s="184" t="s">
        <v>80</v>
      </c>
      <c r="E26" s="184"/>
      <c r="F26" s="52" t="str">
        <f>$G$5</f>
        <v>C-Juniorinnen 04</v>
      </c>
      <c r="G26" s="41" t="s">
        <v>14</v>
      </c>
      <c r="H26" s="53" t="str">
        <f>$G$2</f>
        <v>C-Juniorinnen 01</v>
      </c>
      <c r="I26" s="52">
        <f>IF(Spielplan!I46="","",Spielplan!I46)</f>
        <v>1</v>
      </c>
      <c r="J26" s="41" t="s">
        <v>15</v>
      </c>
      <c r="K26" s="52">
        <f>IF(Spielplan!K46="","",Spielplan!K46)</f>
        <v>1</v>
      </c>
    </row>
    <row r="27" spans="1:11" ht="13.5">
      <c r="A27" s="69">
        <f>A26+Vorgaben!$D$3+Vorgaben!$D$5</f>
        <v>0.5104166666666669</v>
      </c>
      <c r="B27" s="71">
        <v>14</v>
      </c>
      <c r="C27" s="51"/>
      <c r="D27" s="184" t="s">
        <v>80</v>
      </c>
      <c r="E27" s="184"/>
      <c r="F27" s="52" t="str">
        <f>$G$3</f>
        <v>C-Juniorinnen 02</v>
      </c>
      <c r="G27" s="41" t="s">
        <v>14</v>
      </c>
      <c r="H27" s="53" t="str">
        <f>$G$4</f>
        <v>C-Juniorinnen 03</v>
      </c>
      <c r="I27" s="52">
        <f>IF(Spielplan!I50="","",Spielplan!I50)</f>
        <v>1</v>
      </c>
      <c r="J27" s="41" t="s">
        <v>15</v>
      </c>
      <c r="K27" s="52">
        <f>IF(Spielplan!K50="","",Spielplan!K50)</f>
        <v>1</v>
      </c>
    </row>
    <row r="28" spans="1:11" ht="13.5">
      <c r="A28" s="69">
        <f>A27+Vorgaben!$D$3+Vorgaben!$D$5</f>
        <v>0.5208333333333335</v>
      </c>
      <c r="B28" s="79">
        <v>15</v>
      </c>
      <c r="C28" s="51"/>
      <c r="D28" s="184" t="s">
        <v>81</v>
      </c>
      <c r="E28" s="184"/>
      <c r="F28" s="52" t="str">
        <f>$G$8</f>
        <v>C-Juniorinnen 05</v>
      </c>
      <c r="G28" s="41" t="s">
        <v>14</v>
      </c>
      <c r="H28" s="53" t="str">
        <f>$G$10</f>
        <v>C-Juniorinnen 07</v>
      </c>
      <c r="I28" s="52">
        <f>IF(Spielplan!I70="","",Spielplan!I70)</f>
        <v>2</v>
      </c>
      <c r="J28" s="41" t="s">
        <v>15</v>
      </c>
      <c r="K28" s="52">
        <f>IF(Spielplan!K70="","",Spielplan!K70)</f>
        <v>0</v>
      </c>
    </row>
    <row r="29" spans="1:11" ht="13.5">
      <c r="A29" s="69">
        <f>A28+Vorgaben!$D$3+Vorgaben!$D$5</f>
        <v>0.5312500000000001</v>
      </c>
      <c r="B29" s="79">
        <v>16</v>
      </c>
      <c r="C29" s="51"/>
      <c r="D29" s="184" t="s">
        <v>81</v>
      </c>
      <c r="E29" s="184"/>
      <c r="F29" s="52" t="str">
        <f>$G$9</f>
        <v>C-Juniorinnen 06</v>
      </c>
      <c r="G29" s="41" t="s">
        <v>14</v>
      </c>
      <c r="H29" s="53" t="str">
        <f>$G$11</f>
        <v>C-Juniorinnen 08</v>
      </c>
      <c r="I29" s="52">
        <f>IF(Spielplan!I74="","",Spielplan!I74)</f>
        <v>1</v>
      </c>
      <c r="J29" s="41" t="s">
        <v>15</v>
      </c>
      <c r="K29" s="52">
        <f>IF(Spielplan!K74="","",Spielplan!K74)</f>
        <v>1</v>
      </c>
    </row>
    <row r="30" spans="1:11" ht="13.5">
      <c r="A30" s="69">
        <f>A29+Vorgaben!$D$3+Vorgaben!$D$5</f>
        <v>0.5416666666666667</v>
      </c>
      <c r="B30" s="71">
        <v>17</v>
      </c>
      <c r="C30" s="51"/>
      <c r="D30" s="184" t="s">
        <v>78</v>
      </c>
      <c r="E30" s="184"/>
      <c r="F30" s="52" t="str">
        <f>$A$2</f>
        <v>C-Junioren 01</v>
      </c>
      <c r="G30" s="41" t="s">
        <v>14</v>
      </c>
      <c r="H30" s="53" t="str">
        <f>$A$4</f>
        <v>C-Junioren 03</v>
      </c>
      <c r="I30" s="52">
        <f>IF(Spielplan!I61="","",Spielplan!I61)</f>
        <v>1</v>
      </c>
      <c r="J30" s="41" t="s">
        <v>15</v>
      </c>
      <c r="K30" s="52">
        <f>IF(Spielplan!K61="","",Spielplan!K61)</f>
        <v>1</v>
      </c>
    </row>
    <row r="31" spans="1:11" ht="13.5">
      <c r="A31" s="69">
        <f>A30+Vorgaben!$D$3+Vorgaben!$D$5</f>
        <v>0.5520833333333334</v>
      </c>
      <c r="B31" s="71">
        <v>18</v>
      </c>
      <c r="C31" s="51"/>
      <c r="D31" s="184" t="s">
        <v>78</v>
      </c>
      <c r="E31" s="184"/>
      <c r="F31" s="52" t="str">
        <f>A3</f>
        <v>C-Junioren 02</v>
      </c>
      <c r="G31" s="41" t="s">
        <v>14</v>
      </c>
      <c r="H31" s="53" t="str">
        <f>$A$5</f>
        <v>C-Junioren 04</v>
      </c>
      <c r="I31" s="52">
        <f>IF(Spielplan!I65="","",Spielplan!I65)</f>
        <v>1</v>
      </c>
      <c r="J31" s="41" t="s">
        <v>15</v>
      </c>
      <c r="K31" s="52">
        <f>IF(Spielplan!K65="","",Spielplan!K65)</f>
        <v>1</v>
      </c>
    </row>
    <row r="32" spans="1:11" ht="13.5">
      <c r="A32" s="69">
        <f>A31+Vorgaben!$D$3+Vorgaben!$D$5</f>
        <v>0.5625</v>
      </c>
      <c r="B32" s="71">
        <v>19</v>
      </c>
      <c r="C32" s="51"/>
      <c r="D32" s="184" t="s">
        <v>79</v>
      </c>
      <c r="E32" s="184"/>
      <c r="F32" s="52" t="str">
        <f>$A$8</f>
        <v>C-Junioren 05</v>
      </c>
      <c r="G32" s="41" t="s">
        <v>14</v>
      </c>
      <c r="H32" s="53" t="str">
        <f>$A$10</f>
        <v>C-Junioren 07</v>
      </c>
      <c r="I32" s="52">
        <f>IF(Spielplan!I69="","",Spielplan!I69)</f>
        <v>2</v>
      </c>
      <c r="J32" s="41" t="s">
        <v>15</v>
      </c>
      <c r="K32" s="52">
        <f>IF(Spielplan!K69="","",Spielplan!K69)</f>
        <v>0</v>
      </c>
    </row>
    <row r="33" spans="1:11" ht="13.5">
      <c r="A33" s="69">
        <f>A32+Vorgaben!$D$3+Vorgaben!$D$5</f>
        <v>0.5729166666666666</v>
      </c>
      <c r="B33" s="71">
        <v>20</v>
      </c>
      <c r="C33" s="51"/>
      <c r="D33" s="184" t="s">
        <v>79</v>
      </c>
      <c r="E33" s="184"/>
      <c r="F33" s="52" t="str">
        <f>$A$9</f>
        <v>C-Junioren 06</v>
      </c>
      <c r="G33" s="41" t="s">
        <v>14</v>
      </c>
      <c r="H33" s="53" t="str">
        <f>$A$11</f>
        <v>C-Junioren 08</v>
      </c>
      <c r="I33" s="52">
        <f>IF(Spielplan!I73="","",Spielplan!I73)</f>
        <v>1</v>
      </c>
      <c r="J33" s="41" t="s">
        <v>15</v>
      </c>
      <c r="K33" s="52">
        <f>IF(Spielplan!K73="","",Spielplan!K73)</f>
        <v>1</v>
      </c>
    </row>
    <row r="34" spans="1:11" ht="13.5">
      <c r="A34" s="69">
        <f>A33+Vorgaben!$D$3+Vorgaben!$D$5</f>
        <v>0.5833333333333333</v>
      </c>
      <c r="B34" s="71">
        <v>21</v>
      </c>
      <c r="C34" s="51"/>
      <c r="D34" s="184" t="s">
        <v>80</v>
      </c>
      <c r="E34" s="184"/>
      <c r="F34" s="52" t="str">
        <f>$G$2</f>
        <v>C-Juniorinnen 01</v>
      </c>
      <c r="G34" s="41" t="s">
        <v>14</v>
      </c>
      <c r="H34" s="53" t="str">
        <f>$G$4</f>
        <v>C-Juniorinnen 03</v>
      </c>
      <c r="I34" s="52">
        <f>IF(Spielplan!I62="","",Spielplan!I62)</f>
        <v>1</v>
      </c>
      <c r="J34" s="41" t="s">
        <v>15</v>
      </c>
      <c r="K34" s="52">
        <f>IF(Spielplan!K62="","",Spielplan!K62)</f>
        <v>1</v>
      </c>
    </row>
    <row r="35" spans="1:11" ht="13.5">
      <c r="A35" s="69">
        <f>A34+Vorgaben!$D$3+Vorgaben!$D$5</f>
        <v>0.5937499999999999</v>
      </c>
      <c r="B35" s="71">
        <v>22</v>
      </c>
      <c r="C35" s="51"/>
      <c r="D35" s="184" t="s">
        <v>80</v>
      </c>
      <c r="E35" s="184"/>
      <c r="F35" s="52" t="str">
        <f>$G$3</f>
        <v>C-Juniorinnen 02</v>
      </c>
      <c r="G35" s="41" t="s">
        <v>14</v>
      </c>
      <c r="H35" s="53" t="str">
        <f>$G$5</f>
        <v>C-Juniorinnen 04</v>
      </c>
      <c r="I35" s="52">
        <f>IF(Spielplan!I66="","",Spielplan!I66)</f>
        <v>1</v>
      </c>
      <c r="J35" s="41" t="s">
        <v>15</v>
      </c>
      <c r="K35" s="52">
        <f>IF(Spielplan!K66="","",Spielplan!K66)</f>
        <v>1</v>
      </c>
    </row>
    <row r="36" spans="1:11" ht="13.5">
      <c r="A36" s="69">
        <f>A35+Vorgaben!$D$3+Vorgaben!$D$5</f>
        <v>0.6041666666666665</v>
      </c>
      <c r="B36" s="79">
        <v>23</v>
      </c>
      <c r="C36" s="51"/>
      <c r="D36" s="184" t="s">
        <v>81</v>
      </c>
      <c r="E36" s="184"/>
      <c r="F36" s="52" t="str">
        <f>$G$10</f>
        <v>C-Juniorinnen 07</v>
      </c>
      <c r="G36" s="41" t="s">
        <v>14</v>
      </c>
      <c r="H36" s="53" t="str">
        <f>$G$9</f>
        <v>C-Juniorinnen 06</v>
      </c>
      <c r="I36" s="52">
        <f>IF(Spielplan!I58="","",Spielplan!I58)</f>
        <v>1</v>
      </c>
      <c r="J36" s="41" t="s">
        <v>15</v>
      </c>
      <c r="K36" s="52">
        <f>IF(Spielplan!K58="","",Spielplan!K58)</f>
        <v>1</v>
      </c>
    </row>
    <row r="37" spans="1:11" ht="13.5">
      <c r="A37" s="69">
        <f>A36+Vorgaben!$D$3+Vorgaben!$D$5</f>
        <v>0.6145833333333331</v>
      </c>
      <c r="B37" s="79">
        <v>24</v>
      </c>
      <c r="C37" s="51"/>
      <c r="D37" s="184" t="s">
        <v>81</v>
      </c>
      <c r="E37" s="184"/>
      <c r="F37" s="52" t="str">
        <f>$G$11</f>
        <v>C-Juniorinnen 08</v>
      </c>
      <c r="G37" s="41" t="s">
        <v>14</v>
      </c>
      <c r="H37" s="53" t="str">
        <f>$G$8</f>
        <v>C-Juniorinnen 05</v>
      </c>
      <c r="I37" s="52">
        <f>IF(Spielplan!I54="","",Spielplan!I54)</f>
        <v>0</v>
      </c>
      <c r="J37" s="41" t="s">
        <v>15</v>
      </c>
      <c r="K37" s="52">
        <f>IF(Spielplan!K54="","",Spielplan!K54)</f>
        <v>3</v>
      </c>
    </row>
    <row r="38" spans="1:10" ht="55.5" customHeight="1">
      <c r="A38" s="69"/>
      <c r="B38" s="65" t="s">
        <v>9</v>
      </c>
      <c r="C38" s="39"/>
      <c r="D38" s="56"/>
      <c r="E38" s="56"/>
      <c r="F38" s="185" t="s">
        <v>67</v>
      </c>
      <c r="G38" s="185"/>
      <c r="H38" s="185"/>
      <c r="I38" s="58"/>
      <c r="J38" s="57"/>
    </row>
    <row r="39" spans="1:11" ht="13.5">
      <c r="A39" s="110">
        <f>A54+Vorgaben!$D$3+Vorgaben!$D$5*2+Vorgaben!$D$7</f>
        <v>0.645833333333333</v>
      </c>
      <c r="B39" s="122">
        <f>B54+1</f>
        <v>26</v>
      </c>
      <c r="C39" s="112"/>
      <c r="D39" s="113"/>
      <c r="E39" s="113"/>
      <c r="F39" s="119" t="str">
        <f>IF(Rechnen!V3&lt;6,"",'Gruppen-Tabellen'!B3)</f>
        <v>D-Junioren 01</v>
      </c>
      <c r="G39" s="120" t="s">
        <v>15</v>
      </c>
      <c r="H39" s="121" t="str">
        <f>IF(Rechnen!W3&lt;6,"",'Gruppen-Tabellen'!B12)</f>
        <v>D-Junioren 08</v>
      </c>
      <c r="I39" s="131"/>
      <c r="J39" s="114" t="s">
        <v>15</v>
      </c>
      <c r="K39" s="132"/>
    </row>
    <row r="40" spans="1:11" ht="13.5">
      <c r="A40" s="69"/>
      <c r="B40" s="73"/>
      <c r="C40" s="76"/>
      <c r="D40" s="56"/>
      <c r="E40" s="56"/>
      <c r="F40" s="59" t="s">
        <v>24</v>
      </c>
      <c r="G40" s="59"/>
      <c r="H40" s="60" t="s">
        <v>68</v>
      </c>
      <c r="I40" s="186"/>
      <c r="J40" s="186"/>
      <c r="K40" s="186"/>
    </row>
    <row r="41" spans="1:8" ht="13.5">
      <c r="A41" s="69"/>
      <c r="B41" s="72"/>
      <c r="C41" s="76"/>
      <c r="D41" s="56"/>
      <c r="E41" s="56"/>
      <c r="G41" s="41"/>
      <c r="H41" s="52"/>
    </row>
    <row r="42" spans="1:11" ht="13.5">
      <c r="A42" s="110">
        <f>A46+Vorgaben!$D$3+Vorgaben!$D$5*3+Vorgaben!$D$7*2</f>
        <v>0.017361111111111112</v>
      </c>
      <c r="B42" s="122">
        <v>25</v>
      </c>
      <c r="C42" s="112"/>
      <c r="D42" s="113"/>
      <c r="E42" s="113"/>
      <c r="F42" s="119" t="str">
        <f>IF(Rechnen!W3&lt;6,"",'Gruppen-Tabellen'!B9)</f>
        <v>D-Junioren 05</v>
      </c>
      <c r="G42" s="120" t="s">
        <v>15</v>
      </c>
      <c r="H42" s="121" t="str">
        <f>IF(Rechnen!V3&lt;6,"",'Gruppen-Tabellen'!B6)</f>
        <v>D-Junioren 04</v>
      </c>
      <c r="I42" s="131"/>
      <c r="J42" s="114" t="s">
        <v>15</v>
      </c>
      <c r="K42" s="132"/>
    </row>
    <row r="43" spans="1:11" ht="13.5">
      <c r="A43" s="69"/>
      <c r="B43" s="73"/>
      <c r="C43" s="76"/>
      <c r="D43" s="56"/>
      <c r="E43" s="56"/>
      <c r="F43" s="59" t="s">
        <v>22</v>
      </c>
      <c r="G43" s="59"/>
      <c r="H43" s="60" t="s">
        <v>69</v>
      </c>
      <c r="I43" s="186"/>
      <c r="J43" s="186"/>
      <c r="K43" s="186"/>
    </row>
    <row r="44" spans="1:8" ht="13.5">
      <c r="A44" s="69"/>
      <c r="B44" s="72"/>
      <c r="C44" s="76"/>
      <c r="D44" s="56"/>
      <c r="E44" s="56"/>
      <c r="G44" s="41"/>
      <c r="H44" s="52"/>
    </row>
    <row r="45" spans="1:11" ht="13.5">
      <c r="A45" s="110">
        <f>A48+Vorgaben!$D$3+Vorgaben!$D$5*2+Vorgaben!$D$7</f>
        <v>0.6736111111111107</v>
      </c>
      <c r="B45" s="122">
        <f>B48+1</f>
        <v>28</v>
      </c>
      <c r="C45" s="112"/>
      <c r="D45" s="113"/>
      <c r="E45" s="113"/>
      <c r="F45" s="119" t="str">
        <f>IF(Rechnen!X3&lt;6,"",'Gruppen-Tabellen'!B15)</f>
        <v>D-Juniorinnen 01</v>
      </c>
      <c r="G45" s="120" t="s">
        <v>15</v>
      </c>
      <c r="H45" s="121" t="str">
        <f>IF(Rechnen!Y3&lt;6,"",'Gruppen-Tabellen'!B24)</f>
        <v>D-Juniorinnen 08</v>
      </c>
      <c r="I45" s="131"/>
      <c r="J45" s="114" t="s">
        <v>15</v>
      </c>
      <c r="K45" s="132"/>
    </row>
    <row r="46" spans="1:11" ht="13.5">
      <c r="A46" s="69"/>
      <c r="B46" s="72"/>
      <c r="C46" s="76"/>
      <c r="D46" s="56"/>
      <c r="E46" s="61"/>
      <c r="F46" s="59" t="s">
        <v>21</v>
      </c>
      <c r="G46" s="59"/>
      <c r="H46" s="60" t="s">
        <v>70</v>
      </c>
      <c r="I46" s="186"/>
      <c r="J46" s="186"/>
      <c r="K46" s="186"/>
    </row>
    <row r="47" spans="1:8" ht="13.5">
      <c r="A47" s="69"/>
      <c r="B47" s="73"/>
      <c r="C47" s="76"/>
      <c r="D47" s="56"/>
      <c r="E47" s="56"/>
      <c r="F47" s="59"/>
      <c r="G47" s="59"/>
      <c r="H47" s="60"/>
    </row>
    <row r="48" spans="1:11" ht="13.5">
      <c r="A48" s="110">
        <f>A39+Vorgaben!$D$3+Vorgaben!$D$5*2+Vorgaben!$D$7</f>
        <v>0.6597222222222219</v>
      </c>
      <c r="B48" s="122">
        <f>B39+1</f>
        <v>27</v>
      </c>
      <c r="C48" s="112"/>
      <c r="D48" s="113"/>
      <c r="E48" s="113"/>
      <c r="F48" s="119" t="str">
        <f>IF(Rechnen!Y3&lt;6,"",'Gruppen-Tabellen'!B21)</f>
        <v>D-Juniorinnen 05</v>
      </c>
      <c r="G48" s="120" t="s">
        <v>15</v>
      </c>
      <c r="H48" s="121" t="str">
        <f>IF(Rechnen!X3&lt;6,"",'Gruppen-Tabellen'!B18)</f>
        <v>D-Juniorinnen 04</v>
      </c>
      <c r="I48" s="131"/>
      <c r="J48" s="114" t="s">
        <v>15</v>
      </c>
      <c r="K48" s="132"/>
    </row>
    <row r="49" spans="1:11" ht="13.5">
      <c r="A49" s="69"/>
      <c r="B49" s="73"/>
      <c r="C49" s="76"/>
      <c r="D49" s="56"/>
      <c r="E49" s="56"/>
      <c r="F49" s="59" t="s">
        <v>26</v>
      </c>
      <c r="G49" s="59"/>
      <c r="H49" s="60" t="s">
        <v>71</v>
      </c>
      <c r="I49" s="186"/>
      <c r="J49" s="186"/>
      <c r="K49" s="186"/>
    </row>
    <row r="50" spans="1:8" ht="13.5">
      <c r="A50" s="69"/>
      <c r="B50" s="72"/>
      <c r="C50" s="76"/>
      <c r="D50" s="56"/>
      <c r="E50" s="56"/>
      <c r="G50" s="52"/>
      <c r="H50" s="52"/>
    </row>
    <row r="51" spans="1:11" ht="13.5">
      <c r="A51" s="110">
        <f>A42+Vorgaben!$D$3+Vorgaben!$D$5*2+Vorgaben!$D$7</f>
        <v>0.03125000000000001</v>
      </c>
      <c r="B51" s="122">
        <f>B42+1</f>
        <v>26</v>
      </c>
      <c r="C51" s="112"/>
      <c r="D51" s="113"/>
      <c r="E51" s="113"/>
      <c r="F51" s="119" t="str">
        <f>IF(Rechnen!V3&lt;6,"",'Gruppen-Tabellen'!B4)</f>
        <v>D-Junioren 02</v>
      </c>
      <c r="G51" s="120" t="s">
        <v>15</v>
      </c>
      <c r="H51" s="121" t="str">
        <f>IF(Rechnen!W3&lt;6,"",'Gruppen-Tabellen'!B23)</f>
        <v>D-Juniorinnen 07</v>
      </c>
      <c r="I51" s="131"/>
      <c r="J51" s="114" t="s">
        <v>15</v>
      </c>
      <c r="K51" s="132"/>
    </row>
    <row r="52" spans="1:11" ht="13.5">
      <c r="A52" s="69"/>
      <c r="B52" s="73"/>
      <c r="C52" s="76"/>
      <c r="D52" s="56"/>
      <c r="E52" s="56"/>
      <c r="F52" s="59" t="s">
        <v>20</v>
      </c>
      <c r="G52" s="59"/>
      <c r="H52" s="60" t="s">
        <v>72</v>
      </c>
      <c r="I52" s="186"/>
      <c r="J52" s="186"/>
      <c r="K52" s="186"/>
    </row>
    <row r="53" spans="1:8" ht="13.5">
      <c r="A53" s="69"/>
      <c r="B53" s="73"/>
      <c r="C53" s="76"/>
      <c r="D53" s="56"/>
      <c r="E53" s="56"/>
      <c r="F53" s="59"/>
      <c r="G53" s="59"/>
      <c r="H53" s="60"/>
    </row>
    <row r="54" spans="1:11" ht="13.5">
      <c r="A54" s="110">
        <f>A37+Vorgaben!$D$3+Vorgaben!$D$5*3+Vorgaben!$D$7*2</f>
        <v>0.6319444444444442</v>
      </c>
      <c r="B54" s="122">
        <v>25</v>
      </c>
      <c r="C54" s="112"/>
      <c r="D54" s="113"/>
      <c r="E54" s="113"/>
      <c r="F54" s="119" t="str">
        <f>IF(Rechnen!W3&lt;6,"",'Gruppen-Tabellen'!B10)</f>
        <v>D-Junioren 06</v>
      </c>
      <c r="G54" s="120" t="s">
        <v>15</v>
      </c>
      <c r="H54" s="121" t="str">
        <f>IF(Rechnen!V3&lt;6,"",'Gruppen-Tabellen'!B5)</f>
        <v>D-Junioren 03</v>
      </c>
      <c r="I54" s="131"/>
      <c r="J54" s="114" t="s">
        <v>15</v>
      </c>
      <c r="K54" s="132"/>
    </row>
    <row r="55" spans="1:11" ht="13.5">
      <c r="A55" s="69"/>
      <c r="B55" s="73"/>
      <c r="C55" s="76"/>
      <c r="D55" s="56"/>
      <c r="E55" s="56"/>
      <c r="F55" s="59" t="s">
        <v>27</v>
      </c>
      <c r="G55" s="59"/>
      <c r="H55" s="60" t="s">
        <v>73</v>
      </c>
      <c r="I55" s="186"/>
      <c r="J55" s="186"/>
      <c r="K55" s="186"/>
    </row>
    <row r="56" spans="1:8" ht="13.5">
      <c r="A56" s="69"/>
      <c r="B56" s="72"/>
      <c r="C56" s="76"/>
      <c r="D56" s="56"/>
      <c r="E56" s="56"/>
      <c r="G56" s="41"/>
      <c r="H56" s="52"/>
    </row>
    <row r="57" spans="1:11" ht="13.5">
      <c r="A57" s="110">
        <f>A51+Vorgaben!$D$3+Vorgaben!$D$5*2+Vorgaben!$D$7</f>
        <v>0.045138888888888895</v>
      </c>
      <c r="B57" s="122">
        <f>B51+1</f>
        <v>27</v>
      </c>
      <c r="C57" s="112"/>
      <c r="D57" s="113"/>
      <c r="E57" s="113"/>
      <c r="F57" s="119">
        <f>IF(Rechnen!Y15&lt;6,"",'Gruppen-Tabellen'!B33)</f>
      </c>
      <c r="G57" s="120" t="s">
        <v>15</v>
      </c>
      <c r="H57" s="121">
        <f>IF(Rechnen!X15&lt;6,"",'Gruppen-Tabellen'!B28)</f>
      </c>
      <c r="I57" s="131"/>
      <c r="J57" s="114" t="s">
        <v>15</v>
      </c>
      <c r="K57" s="132"/>
    </row>
    <row r="58" spans="1:11" ht="13.5">
      <c r="A58" s="69"/>
      <c r="B58" s="73"/>
      <c r="C58" s="76"/>
      <c r="D58" s="56"/>
      <c r="E58" s="56"/>
      <c r="F58" s="59" t="s">
        <v>26</v>
      </c>
      <c r="G58" s="59"/>
      <c r="H58" s="60" t="s">
        <v>23</v>
      </c>
      <c r="I58" s="186"/>
      <c r="J58" s="186"/>
      <c r="K58" s="186"/>
    </row>
    <row r="59" spans="1:8" ht="13.5">
      <c r="A59" s="69"/>
      <c r="B59" s="72"/>
      <c r="C59" s="76"/>
      <c r="D59" s="56"/>
      <c r="E59" s="56"/>
      <c r="G59" s="41"/>
      <c r="H59" s="52"/>
    </row>
    <row r="60" spans="1:11" ht="13.5">
      <c r="A60" s="110">
        <f>A57+Vorgaben!$D$3+Vorgaben!$D$5*2+Vorgaben!$D$7</f>
        <v>0.05902777777777778</v>
      </c>
      <c r="B60" s="122">
        <f>B57+1</f>
        <v>28</v>
      </c>
      <c r="C60" s="112"/>
      <c r="D60" s="113"/>
      <c r="E60" s="113"/>
      <c r="F60" s="119">
        <f>IF(Rechnen!X15&lt;6,"",'Gruppen-Tabellen'!B27)</f>
      </c>
      <c r="G60" s="120" t="s">
        <v>15</v>
      </c>
      <c r="H60" s="121">
        <f>IF(Rechnen!Y15&lt;6,"",'Gruppen-Tabellen'!B34)</f>
      </c>
      <c r="I60" s="131"/>
      <c r="J60" s="114" t="s">
        <v>15</v>
      </c>
      <c r="K60" s="132"/>
    </row>
    <row r="61" spans="1:11" ht="13.5">
      <c r="A61" s="69"/>
      <c r="B61" s="72"/>
      <c r="C61" s="76"/>
      <c r="D61" s="56"/>
      <c r="E61" s="61"/>
      <c r="F61" s="59" t="s">
        <v>21</v>
      </c>
      <c r="G61" s="59"/>
      <c r="H61" s="60" t="s">
        <v>25</v>
      </c>
      <c r="I61" s="186"/>
      <c r="J61" s="186"/>
      <c r="K61" s="186"/>
    </row>
    <row r="62" spans="1:8" ht="13.5">
      <c r="A62" s="69"/>
      <c r="B62" s="72"/>
      <c r="C62" s="76"/>
      <c r="D62" s="56"/>
      <c r="E62" s="56"/>
      <c r="G62" s="52"/>
      <c r="H62" s="52"/>
    </row>
    <row r="63" spans="1:8" ht="13.5">
      <c r="A63" s="69"/>
      <c r="B63" s="72"/>
      <c r="C63" s="77"/>
      <c r="D63" s="56"/>
      <c r="E63" s="56"/>
      <c r="F63" s="52"/>
      <c r="G63" s="41"/>
      <c r="H63" s="53"/>
    </row>
    <row r="64" spans="1:10" ht="24" customHeight="1">
      <c r="A64" s="69"/>
      <c r="B64" s="72"/>
      <c r="C64" s="76"/>
      <c r="D64" s="56"/>
      <c r="E64" s="61"/>
      <c r="F64" s="187" t="s">
        <v>19</v>
      </c>
      <c r="G64" s="187"/>
      <c r="H64" s="187"/>
      <c r="I64" s="58"/>
      <c r="J64" s="57"/>
    </row>
    <row r="65" spans="1:11" ht="13.5">
      <c r="A65" s="110">
        <f>A45+Vorgaben!$D$3+Vorgaben!$D$5*2+Vorgaben!$D$7</f>
        <v>0.6874999999999996</v>
      </c>
      <c r="B65" s="111">
        <v>29</v>
      </c>
      <c r="C65" s="112"/>
      <c r="D65" s="113"/>
      <c r="E65" s="113"/>
      <c r="F65" s="117">
        <f>IF(OR(I54="",K54=""),"",IF(I54&lt;K54,F54,IF(I54&gt;=K54,H54)))</f>
      </c>
      <c r="G65" s="114" t="s">
        <v>15</v>
      </c>
      <c r="H65" s="118">
        <f>IF(OR(I48="",K48=""),"",IF(I48&lt;K48,F48,IF(I48&gt;=K48,H48)))</f>
      </c>
      <c r="I65" s="131"/>
      <c r="J65" s="114" t="s">
        <v>15</v>
      </c>
      <c r="K65" s="132"/>
    </row>
    <row r="66" spans="1:11" ht="13.5">
      <c r="A66" s="69"/>
      <c r="B66" s="75"/>
      <c r="C66" s="76"/>
      <c r="D66" s="56"/>
      <c r="E66" s="56"/>
      <c r="F66" s="59" t="s">
        <v>53</v>
      </c>
      <c r="G66" s="59"/>
      <c r="H66" s="59" t="s">
        <v>60</v>
      </c>
      <c r="I66" s="186"/>
      <c r="J66" s="186"/>
      <c r="K66" s="186"/>
    </row>
    <row r="67" spans="1:8" ht="13.5">
      <c r="A67" s="69"/>
      <c r="B67" s="74"/>
      <c r="C67" s="76"/>
      <c r="D67" s="56"/>
      <c r="E67" s="56"/>
      <c r="G67" s="41"/>
      <c r="H67" s="52"/>
    </row>
    <row r="68" spans="1:11" ht="13.5">
      <c r="A68" s="110">
        <f>A65+Vorgaben!$D$3+Vorgaben!$D$5</f>
        <v>0.6979166666666662</v>
      </c>
      <c r="B68" s="111">
        <f>B65+1</f>
        <v>30</v>
      </c>
      <c r="C68" s="112"/>
      <c r="D68" s="113"/>
      <c r="E68" s="113"/>
      <c r="F68" s="117">
        <f>IF(OR(I39="",K39=""),"",IF(I39&lt;K39,F39,IF(I39&gt;=K39,H39)))</f>
      </c>
      <c r="G68" s="114" t="s">
        <v>15</v>
      </c>
      <c r="H68" s="118">
        <f>IF(OR(I45="",K45=""),"",IF(I45&lt;K45,F45,IF(I45&gt;=K45,H45)))</f>
      </c>
      <c r="I68" s="131"/>
      <c r="J68" s="114" t="s">
        <v>15</v>
      </c>
      <c r="K68" s="132"/>
    </row>
    <row r="69" spans="1:11" ht="13.5">
      <c r="A69" s="69"/>
      <c r="B69" s="72"/>
      <c r="C69" s="76"/>
      <c r="D69" s="56"/>
      <c r="E69" s="61"/>
      <c r="F69" s="59" t="s">
        <v>54</v>
      </c>
      <c r="G69" s="59"/>
      <c r="H69" s="59" t="s">
        <v>55</v>
      </c>
      <c r="I69" s="186"/>
      <c r="J69" s="186"/>
      <c r="K69" s="186"/>
    </row>
    <row r="70" spans="1:5" ht="13.5">
      <c r="A70" s="70"/>
      <c r="B70" s="72"/>
      <c r="C70" s="77"/>
      <c r="D70" s="56"/>
      <c r="E70" s="56"/>
    </row>
    <row r="71" spans="1:11" ht="13.5">
      <c r="A71" s="110">
        <f>A79+Vorgaben!$D$3+Vorgaben!$D$5*2+Vorgaben!$D$7</f>
        <v>0.7222222222222217</v>
      </c>
      <c r="B71" s="111">
        <v>33</v>
      </c>
      <c r="C71" s="112"/>
      <c r="D71" s="113"/>
      <c r="E71" s="113"/>
      <c r="F71" s="117">
        <f>IF(OR(I62="",K62=""),"",IF(I62&lt;K62,F62,IF(I62&gt;=K62,H62)))</f>
      </c>
      <c r="G71" s="114" t="s">
        <v>15</v>
      </c>
      <c r="H71" s="118">
        <f>IF(OR(I65="",K65=""),"",IF(I65&lt;K65,F65,IF(I65&gt;=K65,H65)))</f>
      </c>
      <c r="I71" s="131"/>
      <c r="J71" s="114" t="s">
        <v>15</v>
      </c>
      <c r="K71" s="132"/>
    </row>
    <row r="72" spans="1:11" ht="13.5">
      <c r="A72" s="69"/>
      <c r="B72" s="75"/>
      <c r="C72" s="76"/>
      <c r="D72" s="56"/>
      <c r="E72" s="56"/>
      <c r="F72" s="59" t="s">
        <v>56</v>
      </c>
      <c r="G72" s="59"/>
      <c r="H72" s="59" t="s">
        <v>57</v>
      </c>
      <c r="I72" s="186"/>
      <c r="J72" s="186"/>
      <c r="K72" s="186"/>
    </row>
    <row r="73" spans="1:8" ht="13.5">
      <c r="A73" s="69"/>
      <c r="B73" s="74"/>
      <c r="C73" s="76"/>
      <c r="D73" s="56"/>
      <c r="E73" s="56"/>
      <c r="G73" s="41"/>
      <c r="H73" s="52"/>
    </row>
    <row r="74" spans="1:11" ht="13.5">
      <c r="A74" s="110">
        <f>A82+Vorgaben!$D$3+Vorgaben!$D$5*2+Vorgaben!$D$7</f>
        <v>0.7361111111111105</v>
      </c>
      <c r="B74" s="111">
        <v>33</v>
      </c>
      <c r="C74" s="112"/>
      <c r="D74" s="113"/>
      <c r="E74" s="113"/>
      <c r="F74" s="117">
        <f>IF(OR(I65="",K65=""),"",IF(I65&lt;K65,F65,IF(I65&gt;=K65,H65)))</f>
      </c>
      <c r="G74" s="114" t="s">
        <v>15</v>
      </c>
      <c r="H74" s="118">
        <f>IF(OR(I68="",K68=""),"",IF(I68&lt;K68,F68,IF(I68&gt;=K68,H68)))</f>
      </c>
      <c r="I74" s="131"/>
      <c r="J74" s="114" t="s">
        <v>15</v>
      </c>
      <c r="K74" s="132"/>
    </row>
    <row r="75" spans="1:11" ht="13.5">
      <c r="A75" s="69"/>
      <c r="B75" s="75"/>
      <c r="C75" s="76"/>
      <c r="D75" s="56"/>
      <c r="E75" s="56"/>
      <c r="F75" s="59" t="s">
        <v>56</v>
      </c>
      <c r="G75" s="59"/>
      <c r="H75" s="59" t="s">
        <v>57</v>
      </c>
      <c r="I75" s="186"/>
      <c r="J75" s="186"/>
      <c r="K75" s="186"/>
    </row>
    <row r="76" spans="1:8" ht="13.5">
      <c r="A76" s="69"/>
      <c r="B76" s="74"/>
      <c r="C76" s="76"/>
      <c r="D76" s="56"/>
      <c r="E76" s="56"/>
      <c r="G76" s="41"/>
      <c r="H76" s="52"/>
    </row>
    <row r="77" spans="1:11" ht="13.5">
      <c r="A77" s="110">
        <f>A74+Vorgaben!$D$3+Vorgaben!$D$5</f>
        <v>0.7465277777777771</v>
      </c>
      <c r="B77" s="111">
        <f>B74+1</f>
        <v>34</v>
      </c>
      <c r="C77" s="112"/>
      <c r="D77" s="113"/>
      <c r="E77" s="113"/>
      <c r="F77" s="117">
        <f>IF(OR(I65="",K65=""),"",IF(I65&gt;K65,F65,IF(I65&lt;=K65,H65)))</f>
      </c>
      <c r="G77" s="114" t="s">
        <v>15</v>
      </c>
      <c r="H77" s="118">
        <f>IF(OR(I68="",K68=""),"",IF(I68&gt;K68,F68,IF(I68&lt;=K68,H68)))</f>
      </c>
      <c r="I77" s="131"/>
      <c r="J77" s="114" t="s">
        <v>15</v>
      </c>
      <c r="K77" s="132"/>
    </row>
    <row r="78" spans="1:10" ht="24" customHeight="1">
      <c r="A78" s="69"/>
      <c r="B78" s="72"/>
      <c r="C78" s="76"/>
      <c r="D78" s="56"/>
      <c r="E78" s="61"/>
      <c r="F78" s="187" t="s">
        <v>28</v>
      </c>
      <c r="G78" s="187"/>
      <c r="H78" s="187"/>
      <c r="I78" s="58"/>
      <c r="J78" s="57"/>
    </row>
    <row r="79" spans="1:11" ht="13.5">
      <c r="A79" s="69">
        <f>A68+Vorgaben!$D$3+Vorgaben!$D$5</f>
        <v>0.7083333333333328</v>
      </c>
      <c r="B79" s="74">
        <f>B68+1</f>
        <v>31</v>
      </c>
      <c r="C79" s="76"/>
      <c r="D79" s="56"/>
      <c r="E79" s="56"/>
      <c r="F79" s="66">
        <f>IF(OR(I54="",K54=""),"",IF(I54&gt;K54,F54,IF(I54&lt;=K54,H54)))</f>
      </c>
      <c r="G79" s="41" t="s">
        <v>15</v>
      </c>
      <c r="H79" s="67">
        <f>IF(OR(I48="",K48=""),"",IF(I48&gt;K48,F48,IF(I48&lt;=K48,H48)))</f>
      </c>
      <c r="I79" s="52"/>
      <c r="J79" s="41" t="s">
        <v>15</v>
      </c>
      <c r="K79" s="53"/>
    </row>
    <row r="80" spans="1:11" ht="13.5">
      <c r="A80" s="69"/>
      <c r="B80" s="75"/>
      <c r="C80" s="76"/>
      <c r="D80" s="56"/>
      <c r="E80" s="56"/>
      <c r="F80" s="59" t="s">
        <v>53</v>
      </c>
      <c r="G80" s="59"/>
      <c r="H80" s="59" t="s">
        <v>60</v>
      </c>
      <c r="I80" s="186"/>
      <c r="J80" s="186"/>
      <c r="K80" s="186"/>
    </row>
    <row r="81" spans="1:8" ht="13.5">
      <c r="A81" s="69"/>
      <c r="B81" s="74"/>
      <c r="C81" s="76"/>
      <c r="D81" s="56"/>
      <c r="E81" s="56"/>
      <c r="G81" s="41"/>
      <c r="H81" s="52"/>
    </row>
    <row r="82" spans="1:11" ht="13.5">
      <c r="A82" s="110">
        <f>A79+Vorgaben!$D$3+Vorgaben!$D$5*2+Vorgaben!$D$7</f>
        <v>0.7222222222222217</v>
      </c>
      <c r="B82" s="111">
        <f>B79+1</f>
        <v>32</v>
      </c>
      <c r="C82" s="112"/>
      <c r="D82" s="113"/>
      <c r="E82" s="113"/>
      <c r="F82" s="117">
        <f>IF(OR(I39="",K39=""),"",IF(I39&gt;K39,F39,IF(I39&lt;=K39,H39)))</f>
      </c>
      <c r="G82" s="114" t="s">
        <v>15</v>
      </c>
      <c r="H82" s="118">
        <f>IF(OR(I45="",K45=""),"",IF(I45&gt;K45,F45,IF(I45&lt;=K45,H45)))</f>
      </c>
      <c r="I82" s="131"/>
      <c r="J82" s="114" t="s">
        <v>15</v>
      </c>
      <c r="K82" s="132"/>
    </row>
    <row r="83" spans="1:11" ht="13.5">
      <c r="A83" s="69"/>
      <c r="B83" s="72"/>
      <c r="C83" s="76"/>
      <c r="D83" s="56"/>
      <c r="E83" s="61"/>
      <c r="F83" s="59" t="s">
        <v>61</v>
      </c>
      <c r="G83" s="59"/>
      <c r="H83" s="59" t="s">
        <v>62</v>
      </c>
      <c r="I83" s="186"/>
      <c r="J83" s="186"/>
      <c r="K83" s="186"/>
    </row>
    <row r="84" spans="1:8" ht="13.5">
      <c r="A84" s="69"/>
      <c r="B84" s="72"/>
      <c r="C84" s="76"/>
      <c r="D84" s="56"/>
      <c r="E84" s="56"/>
      <c r="G84" s="52"/>
      <c r="H84" s="52"/>
    </row>
    <row r="85" spans="1:11" ht="13.5">
      <c r="A85" s="69"/>
      <c r="B85" s="72"/>
      <c r="C85" s="76"/>
      <c r="D85" s="56"/>
      <c r="E85" s="61"/>
      <c r="F85" s="59" t="s">
        <v>58</v>
      </c>
      <c r="G85" s="59"/>
      <c r="H85" s="59" t="s">
        <v>59</v>
      </c>
      <c r="I85" s="186"/>
      <c r="J85" s="186"/>
      <c r="K85" s="186"/>
    </row>
    <row r="86" spans="1:10" ht="33.75" customHeight="1">
      <c r="A86" s="69"/>
      <c r="B86" s="72"/>
      <c r="C86" s="76"/>
      <c r="D86" s="56"/>
      <c r="E86" s="61"/>
      <c r="F86" s="185" t="s">
        <v>29</v>
      </c>
      <c r="G86" s="185"/>
      <c r="H86" s="185"/>
      <c r="I86" s="58"/>
      <c r="J86" s="57"/>
    </row>
    <row r="87" spans="1:11" ht="13.5">
      <c r="A87" s="69">
        <f>A77+Vorgaben!$D$3+Vorgaben!$D$5*2+Vorgaben!$D$7</f>
        <v>0.760416666666666</v>
      </c>
      <c r="B87" s="74">
        <v>35</v>
      </c>
      <c r="C87" s="76"/>
      <c r="D87" s="56"/>
      <c r="E87" s="56"/>
      <c r="F87" s="66">
        <f>IF(OR(I79="",K79=""),"",IF(I79&lt;K79,F79,IF(I79&gt;=K79,H79)))</f>
      </c>
      <c r="G87" s="41" t="s">
        <v>15</v>
      </c>
      <c r="H87" s="67">
        <f>IF(OR(I82="",K82=""),"",IF(I82&lt;K82,F82,IF(I82&gt;=K82,H82)))</f>
      </c>
      <c r="I87" s="52"/>
      <c r="J87" s="41" t="s">
        <v>15</v>
      </c>
      <c r="K87" s="53"/>
    </row>
    <row r="88" spans="1:11" ht="13.5">
      <c r="A88" s="69"/>
      <c r="B88" s="75"/>
      <c r="C88" s="76"/>
      <c r="D88" s="56"/>
      <c r="E88" s="56"/>
      <c r="F88" s="59" t="s">
        <v>63</v>
      </c>
      <c r="G88" s="59"/>
      <c r="H88" s="59" t="s">
        <v>64</v>
      </c>
      <c r="I88" s="186"/>
      <c r="J88" s="186"/>
      <c r="K88" s="186"/>
    </row>
    <row r="89" spans="1:8" ht="13.5">
      <c r="A89" s="69"/>
      <c r="B89" s="72"/>
      <c r="C89" s="76"/>
      <c r="D89" s="56"/>
      <c r="E89" s="56"/>
      <c r="G89" s="52"/>
      <c r="H89" s="52"/>
    </row>
    <row r="90" spans="1:10" ht="24" customHeight="1">
      <c r="A90" s="69"/>
      <c r="B90" s="72"/>
      <c r="C90" s="76"/>
      <c r="D90" s="56"/>
      <c r="E90" s="61"/>
      <c r="F90" s="187" t="s">
        <v>30</v>
      </c>
      <c r="G90" s="187"/>
      <c r="H90" s="187"/>
      <c r="I90" s="58"/>
      <c r="J90" s="57"/>
    </row>
    <row r="91" spans="1:11" ht="13.5">
      <c r="A91" s="69">
        <f>A87+Vorgaben!$D$3+Vorgaben!$D$5*2+Vorgaben!$D$7</f>
        <v>0.7743055555555548</v>
      </c>
      <c r="B91" s="74">
        <f>B87+1</f>
        <v>36</v>
      </c>
      <c r="C91" s="76"/>
      <c r="D91" s="56"/>
      <c r="E91" s="56"/>
      <c r="F91" s="66">
        <f>IF(OR(I79="",K79=""),"",IF(I79&gt;K79,F79,IF(I79&lt;=K79,H79)))</f>
      </c>
      <c r="G91" s="41" t="s">
        <v>15</v>
      </c>
      <c r="H91" s="67">
        <f>IF(OR(I82="",K82=""),"",IF(I82&gt;K82,F82,IF(I82&lt;=K82,H82)))</f>
      </c>
      <c r="I91" s="52"/>
      <c r="J91" s="41" t="s">
        <v>15</v>
      </c>
      <c r="K91" s="53"/>
    </row>
    <row r="92" spans="1:11" ht="13.5">
      <c r="A92" s="69"/>
      <c r="B92" s="75"/>
      <c r="C92" s="76"/>
      <c r="D92" s="56"/>
      <c r="E92" s="56"/>
      <c r="F92" s="59" t="s">
        <v>65</v>
      </c>
      <c r="G92" s="59"/>
      <c r="H92" s="59" t="s">
        <v>66</v>
      </c>
      <c r="I92" s="186"/>
      <c r="J92" s="186"/>
      <c r="K92" s="186"/>
    </row>
    <row r="93" spans="1:10" ht="12.75">
      <c r="A93" s="54"/>
      <c r="C93" s="39"/>
      <c r="F93" s="39"/>
      <c r="H93" s="39"/>
      <c r="J93" s="39"/>
    </row>
  </sheetData>
  <sheetProtection/>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K93"/>
  <sheetViews>
    <sheetView zoomScale="106" zoomScaleNormal="106" zoomScalePageLayoutView="0" workbookViewId="0" topLeftCell="A1">
      <selection activeCell="D14" sqref="D14:E14"/>
    </sheetView>
  </sheetViews>
  <sheetFormatPr defaultColWidth="11.421875" defaultRowHeight="12.75"/>
  <cols>
    <col min="1" max="1" width="6.57421875" style="41" customWidth="1"/>
    <col min="2" max="2" width="18.57421875" style="55" customWidth="1"/>
    <col min="3" max="3" width="4.8515625" style="52" customWidth="1"/>
    <col min="4" max="5" width="4.28125" style="41" customWidth="1"/>
    <col min="6" max="6" width="22.421875" style="41" customWidth="1"/>
    <col min="7" max="7" width="2.57421875" style="39" customWidth="1"/>
    <col min="8" max="8" width="18.57421875" style="41" customWidth="1"/>
    <col min="9" max="9" width="5.00390625" style="39" customWidth="1"/>
    <col min="10" max="10" width="4.28125" style="41" customWidth="1"/>
    <col min="11" max="11" width="4.28125" style="39" customWidth="1"/>
    <col min="12" max="16384" width="11.421875" style="39" customWidth="1"/>
  </cols>
  <sheetData>
    <row r="1" spans="1:11" s="40" customFormat="1" ht="16.5" customHeight="1">
      <c r="A1" s="179" t="s">
        <v>0</v>
      </c>
      <c r="B1" s="179"/>
      <c r="C1" s="38" t="s">
        <v>1</v>
      </c>
      <c r="D1" s="68" t="s">
        <v>2</v>
      </c>
      <c r="E1" s="68"/>
      <c r="F1" s="39"/>
      <c r="G1" s="180" t="s">
        <v>3</v>
      </c>
      <c r="H1" s="180"/>
      <c r="I1" s="38" t="s">
        <v>1</v>
      </c>
      <c r="J1" s="68" t="s">
        <v>2</v>
      </c>
      <c r="K1" s="68"/>
    </row>
    <row r="2" spans="1:11" ht="12.75">
      <c r="A2" s="181" t="str">
        <f>Vorgaben!A2</f>
        <v>D-Junioren 01</v>
      </c>
      <c r="B2" s="181"/>
      <c r="C2" s="42"/>
      <c r="D2" s="43"/>
      <c r="E2" s="43"/>
      <c r="F2" s="39"/>
      <c r="G2" s="181" t="str">
        <f>Vorgaben!B2</f>
        <v>D-Juniorinnen 01</v>
      </c>
      <c r="H2" s="181"/>
      <c r="I2" s="43"/>
      <c r="J2" s="44"/>
      <c r="K2" s="44"/>
    </row>
    <row r="3" spans="1:11" ht="12.75">
      <c r="A3" s="181" t="str">
        <f>Vorgaben!A3</f>
        <v>D-Junioren 02</v>
      </c>
      <c r="B3" s="181"/>
      <c r="C3" s="42"/>
      <c r="D3" s="43"/>
      <c r="E3" s="43"/>
      <c r="F3" s="39"/>
      <c r="G3" s="181" t="str">
        <f>Vorgaben!B3</f>
        <v>D-Juniorinnen 02</v>
      </c>
      <c r="H3" s="181"/>
      <c r="I3" s="43"/>
      <c r="J3" s="44"/>
      <c r="K3" s="44"/>
    </row>
    <row r="4" spans="1:11" ht="12.75">
      <c r="A4" s="181" t="str">
        <f>Vorgaben!A4</f>
        <v>D-Junioren 03</v>
      </c>
      <c r="B4" s="181"/>
      <c r="C4" s="42"/>
      <c r="D4" s="43"/>
      <c r="E4" s="43"/>
      <c r="F4" s="39"/>
      <c r="G4" s="181" t="str">
        <f>Vorgaben!B4</f>
        <v>D-Juniorinnen 03</v>
      </c>
      <c r="H4" s="181"/>
      <c r="I4" s="43"/>
      <c r="J4" s="44"/>
      <c r="K4" s="44"/>
    </row>
    <row r="5" spans="1:11" ht="12.75">
      <c r="A5" s="181" t="str">
        <f>Vorgaben!A5</f>
        <v>D-Junioren 04</v>
      </c>
      <c r="B5" s="181"/>
      <c r="C5" s="42"/>
      <c r="D5" s="43"/>
      <c r="E5" s="43"/>
      <c r="F5" s="39"/>
      <c r="G5" s="181" t="str">
        <f>Vorgaben!B5</f>
        <v>D-Juniorinnen 04</v>
      </c>
      <c r="H5" s="181"/>
      <c r="I5" s="43"/>
      <c r="J5" s="44"/>
      <c r="K5" s="44"/>
    </row>
    <row r="6" ht="24.75" customHeight="1">
      <c r="H6" s="53"/>
    </row>
    <row r="7" spans="1:11" ht="12.75">
      <c r="A7" s="179" t="s">
        <v>6</v>
      </c>
      <c r="B7" s="179"/>
      <c r="C7" s="38" t="s">
        <v>1</v>
      </c>
      <c r="D7" s="68" t="s">
        <v>2</v>
      </c>
      <c r="E7" s="68"/>
      <c r="G7" s="180" t="s">
        <v>7</v>
      </c>
      <c r="H7" s="180"/>
      <c r="I7" s="38" t="s">
        <v>1</v>
      </c>
      <c r="J7" s="68" t="s">
        <v>2</v>
      </c>
      <c r="K7" s="68"/>
    </row>
    <row r="8" spans="1:11" ht="12.75">
      <c r="A8" s="181" t="str">
        <f>Vorgaben!A9</f>
        <v>D-Junioren 05</v>
      </c>
      <c r="B8" s="181"/>
      <c r="C8" s="42"/>
      <c r="D8" s="43"/>
      <c r="E8" s="43"/>
      <c r="G8" s="181" t="str">
        <f>Vorgaben!B9</f>
        <v>D-Juniorinnen 05</v>
      </c>
      <c r="H8" s="181"/>
      <c r="I8" s="43"/>
      <c r="J8" s="45"/>
      <c r="K8" s="45"/>
    </row>
    <row r="9" spans="1:11" ht="12.75">
      <c r="A9" s="181" t="str">
        <f>Vorgaben!A10</f>
        <v>D-Junioren 06</v>
      </c>
      <c r="B9" s="181"/>
      <c r="C9" s="42"/>
      <c r="D9" s="43"/>
      <c r="E9" s="43"/>
      <c r="G9" s="181" t="str">
        <f>Vorgaben!B10</f>
        <v>D-Juniorinnen 06</v>
      </c>
      <c r="H9" s="181"/>
      <c r="I9" s="43"/>
      <c r="J9" s="45"/>
      <c r="K9" s="45"/>
    </row>
    <row r="10" spans="1:11" ht="12.75">
      <c r="A10" s="181" t="str">
        <f>Vorgaben!A11</f>
        <v>D-Junioren 07</v>
      </c>
      <c r="B10" s="181"/>
      <c r="C10" s="42"/>
      <c r="D10" s="43"/>
      <c r="E10" s="43"/>
      <c r="G10" s="181" t="str">
        <f>Vorgaben!B11</f>
        <v>D-Juniorinnen 07</v>
      </c>
      <c r="H10" s="181"/>
      <c r="I10" s="43"/>
      <c r="J10" s="45"/>
      <c r="K10" s="45"/>
    </row>
    <row r="11" spans="1:11" ht="12.75">
      <c r="A11" s="181" t="str">
        <f>Vorgaben!A12</f>
        <v>D-Junioren 08</v>
      </c>
      <c r="B11" s="181"/>
      <c r="C11" s="42"/>
      <c r="D11" s="43"/>
      <c r="E11" s="43"/>
      <c r="G11" s="181" t="str">
        <f>Vorgaben!B12</f>
        <v>D-Juniorinnen 08</v>
      </c>
      <c r="H11" s="181"/>
      <c r="I11" s="43"/>
      <c r="J11" s="45"/>
      <c r="K11" s="45"/>
    </row>
    <row r="12" ht="12.75" customHeight="1"/>
    <row r="13" spans="1:11" s="46" customFormat="1" ht="27" customHeight="1">
      <c r="A13" s="46" t="s">
        <v>8</v>
      </c>
      <c r="B13" s="46" t="s">
        <v>9</v>
      </c>
      <c r="C13" s="47"/>
      <c r="D13" s="182" t="s">
        <v>10</v>
      </c>
      <c r="E13" s="182"/>
      <c r="F13" s="48" t="s">
        <v>11</v>
      </c>
      <c r="G13" s="48"/>
      <c r="H13" s="48"/>
      <c r="I13" s="49" t="s">
        <v>12</v>
      </c>
      <c r="J13" s="50"/>
      <c r="K13" s="50"/>
    </row>
    <row r="14" spans="1:11" ht="13.5">
      <c r="A14" s="69">
        <f>Vorgaben!$F$13</f>
        <v>0.375</v>
      </c>
      <c r="B14" s="71">
        <v>1</v>
      </c>
      <c r="C14" s="51"/>
      <c r="D14" s="184" t="s">
        <v>13</v>
      </c>
      <c r="E14" s="184"/>
      <c r="F14" s="52" t="str">
        <f>$A$2</f>
        <v>D-Junioren 01</v>
      </c>
      <c r="G14" s="41" t="s">
        <v>14</v>
      </c>
      <c r="H14" s="53" t="str">
        <f>$A$3</f>
        <v>D-Junioren 02</v>
      </c>
      <c r="I14" s="52">
        <f>IF(Spielplan!I27="","",Spielplan!I27)</f>
        <v>1</v>
      </c>
      <c r="J14" s="41" t="s">
        <v>15</v>
      </c>
      <c r="K14" s="52">
        <f>IF(Spielplan!K27="","",Spielplan!K27)</f>
        <v>1</v>
      </c>
    </row>
    <row r="15" spans="1:11" ht="13.5">
      <c r="A15" s="69">
        <f>A14+Vorgaben!$D$3+Vorgaben!$D$5</f>
        <v>0.3854166666666667</v>
      </c>
      <c r="B15" s="71">
        <v>2</v>
      </c>
      <c r="C15" s="51"/>
      <c r="D15" s="184" t="s">
        <v>13</v>
      </c>
      <c r="E15" s="184"/>
      <c r="F15" s="52" t="str">
        <f>$A$4</f>
        <v>D-Junioren 03</v>
      </c>
      <c r="G15" s="41" t="s">
        <v>14</v>
      </c>
      <c r="H15" s="53" t="str">
        <f>$A$5</f>
        <v>D-Junioren 04</v>
      </c>
      <c r="I15" s="52">
        <f>IF(Spielplan!I35="","",Spielplan!I35)</f>
        <v>1</v>
      </c>
      <c r="J15" s="41" t="s">
        <v>15</v>
      </c>
      <c r="K15" s="52">
        <f>IF(Spielplan!K35="","",Spielplan!K35)</f>
        <v>1</v>
      </c>
    </row>
    <row r="16" spans="1:11" ht="13.5">
      <c r="A16" s="69">
        <f>A15+Vorgaben!$D$3+Vorgaben!$D$5</f>
        <v>0.39583333333333337</v>
      </c>
      <c r="B16" s="71">
        <v>3</v>
      </c>
      <c r="C16" s="51"/>
      <c r="D16" s="184" t="s">
        <v>16</v>
      </c>
      <c r="E16" s="184"/>
      <c r="F16" s="52" t="str">
        <f>$A$8</f>
        <v>D-Junioren 05</v>
      </c>
      <c r="G16" s="41" t="s">
        <v>14</v>
      </c>
      <c r="H16" s="53" t="str">
        <f>$A$9</f>
        <v>D-Junioren 06</v>
      </c>
      <c r="I16" s="52">
        <f>IF(Spielplan!I31="","",Spielplan!I31)</f>
        <v>1</v>
      </c>
      <c r="J16" s="41" t="s">
        <v>15</v>
      </c>
      <c r="K16" s="52">
        <f>IF(Spielplan!K31="","",Spielplan!K31)</f>
        <v>0</v>
      </c>
    </row>
    <row r="17" spans="1:11" ht="13.5">
      <c r="A17" s="69">
        <f>A16+Vorgaben!$D$3+Vorgaben!$D$5</f>
        <v>0.40625000000000006</v>
      </c>
      <c r="B17" s="71">
        <v>4</v>
      </c>
      <c r="C17" s="51"/>
      <c r="D17" s="184" t="s">
        <v>16</v>
      </c>
      <c r="E17" s="184"/>
      <c r="F17" s="52" t="str">
        <f>$A$10</f>
        <v>D-Junioren 07</v>
      </c>
      <c r="G17" s="41" t="s">
        <v>14</v>
      </c>
      <c r="H17" s="53" t="str">
        <f>$A$11</f>
        <v>D-Junioren 08</v>
      </c>
      <c r="I17" s="52">
        <f>IF(Spielplan!I39="","",Spielplan!I39)</f>
        <v>1</v>
      </c>
      <c r="J17" s="41" t="s">
        <v>15</v>
      </c>
      <c r="K17" s="52">
        <f>IF(Spielplan!K39="","",Spielplan!K39)</f>
        <v>1</v>
      </c>
    </row>
    <row r="18" spans="1:11" ht="13.5">
      <c r="A18" s="69">
        <f>A17+Vorgaben!$D$3+Vorgaben!$D$5</f>
        <v>0.41666666666666674</v>
      </c>
      <c r="B18" s="71">
        <v>5</v>
      </c>
      <c r="C18" s="51"/>
      <c r="D18" s="184" t="s">
        <v>17</v>
      </c>
      <c r="E18" s="184"/>
      <c r="F18" s="52" t="str">
        <f>$G$2</f>
        <v>D-Juniorinnen 01</v>
      </c>
      <c r="G18" s="41" t="s">
        <v>14</v>
      </c>
      <c r="H18" s="53" t="str">
        <f>$G$3</f>
        <v>D-Juniorinnen 02</v>
      </c>
      <c r="I18" s="52">
        <f>IF(Spielplan!I28="","",Spielplan!I28)</f>
        <v>1</v>
      </c>
      <c r="J18" s="41" t="s">
        <v>15</v>
      </c>
      <c r="K18" s="52">
        <f>IF(Spielplan!K28="","",Spielplan!K28)</f>
        <v>1</v>
      </c>
    </row>
    <row r="19" spans="1:11" ht="13.5">
      <c r="A19" s="69">
        <f>A18+Vorgaben!$D$3+Vorgaben!$D$5</f>
        <v>0.4270833333333334</v>
      </c>
      <c r="B19" s="71">
        <v>6</v>
      </c>
      <c r="C19" s="51"/>
      <c r="D19" s="184" t="s">
        <v>17</v>
      </c>
      <c r="E19" s="184"/>
      <c r="F19" s="52" t="str">
        <f>$G$4</f>
        <v>D-Juniorinnen 03</v>
      </c>
      <c r="G19" s="41" t="s">
        <v>14</v>
      </c>
      <c r="H19" s="53" t="str">
        <f>$G$5</f>
        <v>D-Juniorinnen 04</v>
      </c>
      <c r="I19" s="52">
        <f>IF(Spielplan!I36="","",Spielplan!I36)</f>
        <v>1</v>
      </c>
      <c r="J19" s="41" t="s">
        <v>15</v>
      </c>
      <c r="K19" s="52">
        <f>IF(Spielplan!K36="","",Spielplan!K36)</f>
        <v>1</v>
      </c>
    </row>
    <row r="20" spans="1:11" ht="13.5">
      <c r="A20" s="69">
        <f>A19+Vorgaben!$D$3+Vorgaben!$D$5</f>
        <v>0.4375000000000001</v>
      </c>
      <c r="B20" s="71">
        <v>7</v>
      </c>
      <c r="C20" s="51"/>
      <c r="D20" s="184" t="s">
        <v>18</v>
      </c>
      <c r="E20" s="184"/>
      <c r="F20" s="52" t="str">
        <f>$G$8</f>
        <v>D-Juniorinnen 05</v>
      </c>
      <c r="G20" s="41" t="s">
        <v>14</v>
      </c>
      <c r="H20" s="53" t="str">
        <f>$G$9</f>
        <v>D-Juniorinnen 06</v>
      </c>
      <c r="I20" s="52">
        <f>IF(Spielplan!I32="","",Spielplan!I32)</f>
        <v>1</v>
      </c>
      <c r="J20" s="41" t="s">
        <v>15</v>
      </c>
      <c r="K20" s="52">
        <f>IF(Spielplan!K32="","",Spielplan!K32)</f>
        <v>0</v>
      </c>
    </row>
    <row r="21" spans="1:11" ht="13.5">
      <c r="A21" s="69">
        <f>A20+Vorgaben!$D$3+Vorgaben!$D$5</f>
        <v>0.4479166666666668</v>
      </c>
      <c r="B21" s="79">
        <v>8</v>
      </c>
      <c r="C21" s="51"/>
      <c r="D21" s="184" t="s">
        <v>18</v>
      </c>
      <c r="E21" s="184"/>
      <c r="F21" s="52" t="str">
        <f>$G$11</f>
        <v>D-Juniorinnen 08</v>
      </c>
      <c r="G21" s="41" t="s">
        <v>14</v>
      </c>
      <c r="H21" s="53" t="str">
        <f>$G$10</f>
        <v>D-Juniorinnen 07</v>
      </c>
      <c r="I21" s="52">
        <f>IF(Spielplan!I40="","",Spielplan!I40)</f>
        <v>1</v>
      </c>
      <c r="J21" s="41" t="s">
        <v>15</v>
      </c>
      <c r="K21" s="52">
        <f>IF(Spielplan!K40="","",Spielplan!K40)</f>
        <v>1</v>
      </c>
    </row>
    <row r="22" spans="1:11" ht="13.5">
      <c r="A22" s="69">
        <f>A21+Vorgaben!$D$3+Vorgaben!$D$5</f>
        <v>0.4583333333333335</v>
      </c>
      <c r="B22" s="71">
        <v>9</v>
      </c>
      <c r="C22" s="51"/>
      <c r="D22" s="184" t="s">
        <v>13</v>
      </c>
      <c r="E22" s="184"/>
      <c r="F22" s="52" t="str">
        <f>$A$5</f>
        <v>D-Junioren 04</v>
      </c>
      <c r="G22" s="41" t="s">
        <v>14</v>
      </c>
      <c r="H22" s="53" t="str">
        <f>$A$2</f>
        <v>D-Junioren 01</v>
      </c>
      <c r="I22" s="52">
        <f>IF(Spielplan!I43="","",Spielplan!I43)</f>
        <v>1</v>
      </c>
      <c r="J22" s="41" t="s">
        <v>15</v>
      </c>
      <c r="K22" s="52">
        <f>IF(Spielplan!K43="","",Spielplan!K43)</f>
        <v>1</v>
      </c>
    </row>
    <row r="23" spans="1:11" ht="13.5">
      <c r="A23" s="69">
        <f>A22+Vorgaben!$D$3+Vorgaben!$D$5</f>
        <v>0.46875000000000017</v>
      </c>
      <c r="B23" s="71">
        <v>10</v>
      </c>
      <c r="C23" s="51"/>
      <c r="D23" s="184" t="s">
        <v>13</v>
      </c>
      <c r="E23" s="184"/>
      <c r="F23" s="52" t="str">
        <f>$A$3</f>
        <v>D-Junioren 02</v>
      </c>
      <c r="G23" s="41" t="s">
        <v>14</v>
      </c>
      <c r="H23" s="53" t="str">
        <f>$A$4</f>
        <v>D-Junioren 03</v>
      </c>
      <c r="I23" s="52">
        <f>IF(Spielplan!I47="","",Spielplan!I47)</f>
        <v>1</v>
      </c>
      <c r="J23" s="41" t="s">
        <v>15</v>
      </c>
      <c r="K23" s="52">
        <f>IF(Spielplan!K47="","",Spielplan!K47)</f>
        <v>1</v>
      </c>
    </row>
    <row r="24" spans="1:11" ht="13.5">
      <c r="A24" s="69">
        <f>A23+Vorgaben!$D$3+Vorgaben!$D$5</f>
        <v>0.47916666666666685</v>
      </c>
      <c r="B24" s="71">
        <v>11</v>
      </c>
      <c r="C24" s="51"/>
      <c r="D24" s="184" t="s">
        <v>16</v>
      </c>
      <c r="E24" s="184"/>
      <c r="F24" s="52" t="str">
        <f>$A$11</f>
        <v>D-Junioren 08</v>
      </c>
      <c r="G24" s="41" t="s">
        <v>14</v>
      </c>
      <c r="H24" s="53" t="str">
        <f>$A$8</f>
        <v>D-Junioren 05</v>
      </c>
      <c r="I24" s="52">
        <f>IF(Spielplan!I51="","",Spielplan!I51)</f>
        <v>0</v>
      </c>
      <c r="J24" s="41" t="s">
        <v>15</v>
      </c>
      <c r="K24" s="52">
        <f>IF(Spielplan!K51="","",Spielplan!K51)</f>
        <v>3</v>
      </c>
    </row>
    <row r="25" spans="1:11" ht="13.5">
      <c r="A25" s="69">
        <f>A24+Vorgaben!$D$3+Vorgaben!$D$5</f>
        <v>0.48958333333333354</v>
      </c>
      <c r="B25" s="71">
        <v>12</v>
      </c>
      <c r="C25" s="51"/>
      <c r="D25" s="184" t="s">
        <v>16</v>
      </c>
      <c r="E25" s="184"/>
      <c r="F25" s="52" t="str">
        <f>$A$9</f>
        <v>D-Junioren 06</v>
      </c>
      <c r="G25" s="41" t="s">
        <v>14</v>
      </c>
      <c r="H25" s="53" t="str">
        <f>$A$10</f>
        <v>D-Junioren 07</v>
      </c>
      <c r="I25" s="52">
        <f>IF(Spielplan!I55="","",Spielplan!I55)</f>
        <v>1</v>
      </c>
      <c r="J25" s="41" t="s">
        <v>15</v>
      </c>
      <c r="K25" s="52">
        <f>IF(Spielplan!K55="","",Spielplan!K55)</f>
        <v>1</v>
      </c>
    </row>
    <row r="26" spans="1:11" ht="13.5">
      <c r="A26" s="69">
        <f>A25+Vorgaben!$D$3+Vorgaben!$D$5</f>
        <v>0.5000000000000002</v>
      </c>
      <c r="B26" s="71">
        <v>13</v>
      </c>
      <c r="C26" s="51"/>
      <c r="D26" s="184" t="s">
        <v>17</v>
      </c>
      <c r="E26" s="184"/>
      <c r="F26" s="52" t="str">
        <f>$G$5</f>
        <v>D-Juniorinnen 04</v>
      </c>
      <c r="G26" s="41" t="s">
        <v>14</v>
      </c>
      <c r="H26" s="53" t="str">
        <f>$G$2</f>
        <v>D-Juniorinnen 01</v>
      </c>
      <c r="I26" s="52">
        <f>IF(Spielplan!I44="","",Spielplan!I44)</f>
        <v>1</v>
      </c>
      <c r="J26" s="41" t="s">
        <v>15</v>
      </c>
      <c r="K26" s="52">
        <f>IF(Spielplan!K44="","",Spielplan!K44)</f>
        <v>1</v>
      </c>
    </row>
    <row r="27" spans="1:11" ht="13.5">
      <c r="A27" s="69">
        <f>A26+Vorgaben!$D$3+Vorgaben!$D$5</f>
        <v>0.5104166666666669</v>
      </c>
      <c r="B27" s="71">
        <v>14</v>
      </c>
      <c r="C27" s="51"/>
      <c r="D27" s="184" t="s">
        <v>17</v>
      </c>
      <c r="E27" s="184"/>
      <c r="F27" s="52" t="str">
        <f>$G$3</f>
        <v>D-Juniorinnen 02</v>
      </c>
      <c r="G27" s="41" t="s">
        <v>14</v>
      </c>
      <c r="H27" s="53" t="str">
        <f>$G$4</f>
        <v>D-Juniorinnen 03</v>
      </c>
      <c r="I27" s="52">
        <f>IF(Spielplan!I48="","",Spielplan!I48)</f>
        <v>1</v>
      </c>
      <c r="J27" s="41" t="s">
        <v>15</v>
      </c>
      <c r="K27" s="52">
        <f>IF(Spielplan!K48="","",Spielplan!K48)</f>
        <v>1</v>
      </c>
    </row>
    <row r="28" spans="1:11" ht="13.5">
      <c r="A28" s="69">
        <f>A27+Vorgaben!$D$3+Vorgaben!$D$5</f>
        <v>0.5208333333333335</v>
      </c>
      <c r="B28" s="79">
        <v>15</v>
      </c>
      <c r="C28" s="51"/>
      <c r="D28" s="184" t="s">
        <v>18</v>
      </c>
      <c r="E28" s="184"/>
      <c r="F28" s="52" t="str">
        <f>$G$8</f>
        <v>D-Juniorinnen 05</v>
      </c>
      <c r="G28" s="41" t="s">
        <v>14</v>
      </c>
      <c r="H28" s="53" t="str">
        <f>$G$10</f>
        <v>D-Juniorinnen 07</v>
      </c>
      <c r="I28" s="52">
        <f>IF(Spielplan!I68="","",Spielplan!I68)</f>
        <v>2</v>
      </c>
      <c r="J28" s="41" t="s">
        <v>15</v>
      </c>
      <c r="K28" s="52">
        <f>IF(Spielplan!K68="","",Spielplan!K68)</f>
        <v>0</v>
      </c>
    </row>
    <row r="29" spans="1:11" ht="13.5">
      <c r="A29" s="69">
        <f>A28+Vorgaben!$D$3+Vorgaben!$D$5</f>
        <v>0.5312500000000001</v>
      </c>
      <c r="B29" s="79">
        <v>16</v>
      </c>
      <c r="C29" s="51"/>
      <c r="D29" s="184" t="s">
        <v>18</v>
      </c>
      <c r="E29" s="184"/>
      <c r="F29" s="52" t="str">
        <f>$G$9</f>
        <v>D-Juniorinnen 06</v>
      </c>
      <c r="G29" s="41" t="s">
        <v>14</v>
      </c>
      <c r="H29" s="53" t="str">
        <f>$G$11</f>
        <v>D-Juniorinnen 08</v>
      </c>
      <c r="I29" s="52">
        <f>IF(Spielplan!I72="","",Spielplan!I72)</f>
        <v>1</v>
      </c>
      <c r="J29" s="41" t="s">
        <v>15</v>
      </c>
      <c r="K29" s="52">
        <f>IF(Spielplan!K72="","",Spielplan!K72)</f>
        <v>1</v>
      </c>
    </row>
    <row r="30" spans="1:11" ht="13.5">
      <c r="A30" s="69">
        <f>A29+Vorgaben!$D$3+Vorgaben!$D$5</f>
        <v>0.5416666666666667</v>
      </c>
      <c r="B30" s="71">
        <v>17</v>
      </c>
      <c r="C30" s="51"/>
      <c r="D30" s="184" t="s">
        <v>13</v>
      </c>
      <c r="E30" s="184"/>
      <c r="F30" s="52" t="str">
        <f>$A$2</f>
        <v>D-Junioren 01</v>
      </c>
      <c r="G30" s="41" t="s">
        <v>14</v>
      </c>
      <c r="H30" s="53" t="str">
        <f>$A$4</f>
        <v>D-Junioren 03</v>
      </c>
      <c r="I30" s="52">
        <f>IF(Spielplan!I59="","",Spielplan!I59)</f>
        <v>1</v>
      </c>
      <c r="J30" s="41" t="s">
        <v>15</v>
      </c>
      <c r="K30" s="52">
        <f>IF(Spielplan!K59="","",Spielplan!K59)</f>
        <v>1</v>
      </c>
    </row>
    <row r="31" spans="1:11" ht="13.5">
      <c r="A31" s="69">
        <f>A30+Vorgaben!$D$3+Vorgaben!$D$5</f>
        <v>0.5520833333333334</v>
      </c>
      <c r="B31" s="71">
        <v>18</v>
      </c>
      <c r="C31" s="51"/>
      <c r="D31" s="184" t="s">
        <v>13</v>
      </c>
      <c r="E31" s="184"/>
      <c r="F31" s="52" t="str">
        <f>A3</f>
        <v>D-Junioren 02</v>
      </c>
      <c r="G31" s="41" t="s">
        <v>14</v>
      </c>
      <c r="H31" s="53" t="str">
        <f>$A$5</f>
        <v>D-Junioren 04</v>
      </c>
      <c r="I31" s="52">
        <f>IF(Spielplan!I63="","",Spielplan!I63)</f>
        <v>1</v>
      </c>
      <c r="J31" s="41" t="s">
        <v>15</v>
      </c>
      <c r="K31" s="52">
        <f>IF(Spielplan!K63="","",Spielplan!K63)</f>
        <v>1</v>
      </c>
    </row>
    <row r="32" spans="1:11" ht="13.5">
      <c r="A32" s="69">
        <f>A31+Vorgaben!$D$3+Vorgaben!$D$5</f>
        <v>0.5625</v>
      </c>
      <c r="B32" s="71">
        <v>19</v>
      </c>
      <c r="C32" s="51"/>
      <c r="D32" s="184" t="s">
        <v>16</v>
      </c>
      <c r="E32" s="184"/>
      <c r="F32" s="52" t="str">
        <f>$A$8</f>
        <v>D-Junioren 05</v>
      </c>
      <c r="G32" s="41" t="s">
        <v>14</v>
      </c>
      <c r="H32" s="53" t="str">
        <f>$A$10</f>
        <v>D-Junioren 07</v>
      </c>
      <c r="I32" s="52">
        <f>IF(Spielplan!I67="","",Spielplan!I67)</f>
        <v>2</v>
      </c>
      <c r="J32" s="41" t="s">
        <v>15</v>
      </c>
      <c r="K32" s="52">
        <f>IF(Spielplan!K67="","",Spielplan!K67)</f>
        <v>0</v>
      </c>
    </row>
    <row r="33" spans="1:11" ht="13.5">
      <c r="A33" s="69">
        <f>A32+Vorgaben!$D$3+Vorgaben!$D$5</f>
        <v>0.5729166666666666</v>
      </c>
      <c r="B33" s="71">
        <v>20</v>
      </c>
      <c r="C33" s="51"/>
      <c r="D33" s="184" t="s">
        <v>16</v>
      </c>
      <c r="E33" s="184"/>
      <c r="F33" s="52" t="str">
        <f>$A$9</f>
        <v>D-Junioren 06</v>
      </c>
      <c r="G33" s="41" t="s">
        <v>14</v>
      </c>
      <c r="H33" s="53" t="str">
        <f>$A$11</f>
        <v>D-Junioren 08</v>
      </c>
      <c r="I33" s="52">
        <f>IF(Spielplan!I71="","",Spielplan!I71)</f>
        <v>1</v>
      </c>
      <c r="J33" s="41" t="s">
        <v>15</v>
      </c>
      <c r="K33" s="52">
        <f>IF(Spielplan!K71="","",Spielplan!K71)</f>
        <v>1</v>
      </c>
    </row>
    <row r="34" spans="1:11" ht="13.5">
      <c r="A34" s="69">
        <f>A33+Vorgaben!$D$3+Vorgaben!$D$5</f>
        <v>0.5833333333333333</v>
      </c>
      <c r="B34" s="71">
        <v>21</v>
      </c>
      <c r="C34" s="51"/>
      <c r="D34" s="184" t="s">
        <v>17</v>
      </c>
      <c r="E34" s="184"/>
      <c r="F34" s="52" t="str">
        <f>$G$2</f>
        <v>D-Juniorinnen 01</v>
      </c>
      <c r="G34" s="41" t="s">
        <v>14</v>
      </c>
      <c r="H34" s="53" t="str">
        <f>$G$4</f>
        <v>D-Juniorinnen 03</v>
      </c>
      <c r="I34" s="52">
        <f>IF(Spielplan!I60="","",Spielplan!I60)</f>
        <v>1</v>
      </c>
      <c r="J34" s="41" t="s">
        <v>15</v>
      </c>
      <c r="K34" s="52">
        <f>IF(Spielplan!K60="","",Spielplan!K60)</f>
        <v>1</v>
      </c>
    </row>
    <row r="35" spans="1:11" ht="13.5">
      <c r="A35" s="69">
        <f>A34+Vorgaben!$D$3+Vorgaben!$D$5</f>
        <v>0.5937499999999999</v>
      </c>
      <c r="B35" s="71">
        <v>22</v>
      </c>
      <c r="C35" s="51"/>
      <c r="D35" s="184" t="s">
        <v>17</v>
      </c>
      <c r="E35" s="184"/>
      <c r="F35" s="52" t="str">
        <f>$G$3</f>
        <v>D-Juniorinnen 02</v>
      </c>
      <c r="G35" s="41" t="s">
        <v>14</v>
      </c>
      <c r="H35" s="53" t="str">
        <f>$G$5</f>
        <v>D-Juniorinnen 04</v>
      </c>
      <c r="I35" s="52">
        <f>IF(Spielplan!I64="","",Spielplan!I64)</f>
        <v>1</v>
      </c>
      <c r="J35" s="41" t="s">
        <v>15</v>
      </c>
      <c r="K35" s="52">
        <f>IF(Spielplan!K64="","",Spielplan!K64)</f>
        <v>1</v>
      </c>
    </row>
    <row r="36" spans="1:11" ht="13.5">
      <c r="A36" s="69">
        <f>A35+Vorgaben!$D$3+Vorgaben!$D$5</f>
        <v>0.6041666666666665</v>
      </c>
      <c r="B36" s="79">
        <v>23</v>
      </c>
      <c r="C36" s="51"/>
      <c r="D36" s="184" t="s">
        <v>18</v>
      </c>
      <c r="E36" s="184"/>
      <c r="F36" s="52" t="str">
        <f>$G$10</f>
        <v>D-Juniorinnen 07</v>
      </c>
      <c r="G36" s="41" t="s">
        <v>14</v>
      </c>
      <c r="H36" s="53" t="str">
        <f>$G$9</f>
        <v>D-Juniorinnen 06</v>
      </c>
      <c r="I36" s="52">
        <f>IF(Spielplan!I56="","",Spielplan!I56)</f>
        <v>1</v>
      </c>
      <c r="J36" s="41" t="s">
        <v>15</v>
      </c>
      <c r="K36" s="52">
        <f>IF(Spielplan!K56="","",Spielplan!K56)</f>
        <v>1</v>
      </c>
    </row>
    <row r="37" spans="1:11" ht="13.5">
      <c r="A37" s="69">
        <f>A36+Vorgaben!$D$3+Vorgaben!$D$5</f>
        <v>0.6145833333333331</v>
      </c>
      <c r="B37" s="79">
        <v>24</v>
      </c>
      <c r="C37" s="51"/>
      <c r="D37" s="184" t="s">
        <v>18</v>
      </c>
      <c r="E37" s="184"/>
      <c r="F37" s="52" t="str">
        <f>$G$11</f>
        <v>D-Juniorinnen 08</v>
      </c>
      <c r="G37" s="41" t="s">
        <v>14</v>
      </c>
      <c r="H37" s="53" t="str">
        <f>$G$8</f>
        <v>D-Juniorinnen 05</v>
      </c>
      <c r="I37" s="52">
        <f>IF(Spielplan!I52="","",Spielplan!I52)</f>
        <v>0</v>
      </c>
      <c r="J37" s="41" t="s">
        <v>15</v>
      </c>
      <c r="K37" s="52">
        <f>IF(Spielplan!K52="","",Spielplan!K52)</f>
        <v>3</v>
      </c>
    </row>
    <row r="38" spans="1:10" ht="55.5" customHeight="1">
      <c r="A38" s="69"/>
      <c r="B38" s="65" t="s">
        <v>9</v>
      </c>
      <c r="C38" s="39"/>
      <c r="D38" s="56"/>
      <c r="E38" s="56"/>
      <c r="F38" s="185" t="s">
        <v>67</v>
      </c>
      <c r="G38" s="185"/>
      <c r="H38" s="185"/>
      <c r="I38" s="58"/>
      <c r="J38" s="57"/>
    </row>
    <row r="39" spans="1:11" ht="13.5">
      <c r="A39" s="110">
        <f>A54+Vorgaben!$D$3+Vorgaben!$D$5*2+Vorgaben!$D$7</f>
        <v>0.645833333333333</v>
      </c>
      <c r="B39" s="122">
        <f>B54+1</f>
        <v>26</v>
      </c>
      <c r="C39" s="112"/>
      <c r="D39" s="113"/>
      <c r="E39" s="113"/>
      <c r="F39" s="119" t="str">
        <f>IF(Rechnen!V3&lt;6,"",'Gruppen-Tabellen'!B3)</f>
        <v>D-Junioren 01</v>
      </c>
      <c r="G39" s="120" t="s">
        <v>15</v>
      </c>
      <c r="H39" s="121" t="str">
        <f>IF(Rechnen!W3&lt;6,"",'Gruppen-Tabellen'!B12)</f>
        <v>D-Junioren 08</v>
      </c>
      <c r="I39" s="131"/>
      <c r="J39" s="114" t="s">
        <v>15</v>
      </c>
      <c r="K39" s="132"/>
    </row>
    <row r="40" spans="1:11" ht="13.5">
      <c r="A40" s="69"/>
      <c r="B40" s="73"/>
      <c r="C40" s="76"/>
      <c r="D40" s="56"/>
      <c r="E40" s="56"/>
      <c r="F40" s="59" t="s">
        <v>24</v>
      </c>
      <c r="G40" s="59"/>
      <c r="H40" s="60" t="s">
        <v>68</v>
      </c>
      <c r="I40" s="186"/>
      <c r="J40" s="186"/>
      <c r="K40" s="186"/>
    </row>
    <row r="41" spans="1:8" ht="13.5">
      <c r="A41" s="69"/>
      <c r="B41" s="72"/>
      <c r="C41" s="76"/>
      <c r="D41" s="56"/>
      <c r="E41" s="56"/>
      <c r="G41" s="41"/>
      <c r="H41" s="52"/>
    </row>
    <row r="42" spans="1:11" ht="13.5">
      <c r="A42" s="110">
        <f>A46+Vorgaben!$D$3+Vorgaben!$D$5*3+Vorgaben!$D$7*2</f>
        <v>0.017361111111111112</v>
      </c>
      <c r="B42" s="122">
        <v>25</v>
      </c>
      <c r="C42" s="112"/>
      <c r="D42" s="113"/>
      <c r="E42" s="113"/>
      <c r="F42" s="119" t="str">
        <f>IF(Rechnen!W3&lt;6,"",'Gruppen-Tabellen'!B9)</f>
        <v>D-Junioren 05</v>
      </c>
      <c r="G42" s="120" t="s">
        <v>15</v>
      </c>
      <c r="H42" s="121" t="str">
        <f>IF(Rechnen!V3&lt;6,"",'Gruppen-Tabellen'!B6)</f>
        <v>D-Junioren 04</v>
      </c>
      <c r="I42" s="131"/>
      <c r="J42" s="114" t="s">
        <v>15</v>
      </c>
      <c r="K42" s="132"/>
    </row>
    <row r="43" spans="1:11" ht="13.5">
      <c r="A43" s="69"/>
      <c r="B43" s="73"/>
      <c r="C43" s="76"/>
      <c r="D43" s="56"/>
      <c r="E43" s="56"/>
      <c r="F43" s="59" t="s">
        <v>22</v>
      </c>
      <c r="G43" s="59"/>
      <c r="H43" s="60" t="s">
        <v>69</v>
      </c>
      <c r="I43" s="186"/>
      <c r="J43" s="186"/>
      <c r="K43" s="186"/>
    </row>
    <row r="44" spans="1:8" ht="13.5">
      <c r="A44" s="69"/>
      <c r="B44" s="72"/>
      <c r="C44" s="76"/>
      <c r="D44" s="56"/>
      <c r="E44" s="56"/>
      <c r="G44" s="41"/>
      <c r="H44" s="52"/>
    </row>
    <row r="45" spans="1:11" ht="13.5">
      <c r="A45" s="110">
        <f>A48+Vorgaben!$D$3+Vorgaben!$D$5*2+Vorgaben!$D$7</f>
        <v>0.6736111111111107</v>
      </c>
      <c r="B45" s="122">
        <f>B48+1</f>
        <v>28</v>
      </c>
      <c r="C45" s="112"/>
      <c r="D45" s="113"/>
      <c r="E45" s="113"/>
      <c r="F45" s="119" t="str">
        <f>IF(Rechnen!X3&lt;6,"",'Gruppen-Tabellen'!B15)</f>
        <v>D-Juniorinnen 01</v>
      </c>
      <c r="G45" s="120" t="s">
        <v>15</v>
      </c>
      <c r="H45" s="121" t="str">
        <f>IF(Rechnen!Y3&lt;6,"",'Gruppen-Tabellen'!B24)</f>
        <v>D-Juniorinnen 08</v>
      </c>
      <c r="I45" s="131"/>
      <c r="J45" s="114" t="s">
        <v>15</v>
      </c>
      <c r="K45" s="132"/>
    </row>
    <row r="46" spans="1:11" ht="13.5">
      <c r="A46" s="69"/>
      <c r="B46" s="72"/>
      <c r="C46" s="76"/>
      <c r="D46" s="56"/>
      <c r="E46" s="61"/>
      <c r="F46" s="59" t="s">
        <v>21</v>
      </c>
      <c r="G46" s="59"/>
      <c r="H46" s="60" t="s">
        <v>70</v>
      </c>
      <c r="I46" s="186"/>
      <c r="J46" s="186"/>
      <c r="K46" s="186"/>
    </row>
    <row r="47" spans="1:8" ht="13.5">
      <c r="A47" s="69"/>
      <c r="B47" s="73"/>
      <c r="C47" s="76"/>
      <c r="D47" s="56"/>
      <c r="E47" s="56"/>
      <c r="F47" s="59"/>
      <c r="G47" s="59"/>
      <c r="H47" s="60"/>
    </row>
    <row r="48" spans="1:11" ht="13.5">
      <c r="A48" s="110">
        <f>A39+Vorgaben!$D$3+Vorgaben!$D$5*2+Vorgaben!$D$7</f>
        <v>0.6597222222222219</v>
      </c>
      <c r="B48" s="122">
        <f>B39+1</f>
        <v>27</v>
      </c>
      <c r="C48" s="112"/>
      <c r="D48" s="113"/>
      <c r="E48" s="113"/>
      <c r="F48" s="119" t="str">
        <f>IF(Rechnen!Y3&lt;6,"",'Gruppen-Tabellen'!B21)</f>
        <v>D-Juniorinnen 05</v>
      </c>
      <c r="G48" s="120" t="s">
        <v>15</v>
      </c>
      <c r="H48" s="121" t="str">
        <f>IF(Rechnen!X3&lt;6,"",'Gruppen-Tabellen'!B18)</f>
        <v>D-Juniorinnen 04</v>
      </c>
      <c r="I48" s="131"/>
      <c r="J48" s="114" t="s">
        <v>15</v>
      </c>
      <c r="K48" s="132"/>
    </row>
    <row r="49" spans="1:11" ht="13.5">
      <c r="A49" s="69"/>
      <c r="B49" s="73"/>
      <c r="C49" s="76"/>
      <c r="D49" s="56"/>
      <c r="E49" s="56"/>
      <c r="F49" s="59" t="s">
        <v>26</v>
      </c>
      <c r="G49" s="59"/>
      <c r="H49" s="60" t="s">
        <v>71</v>
      </c>
      <c r="I49" s="186"/>
      <c r="J49" s="186"/>
      <c r="K49" s="186"/>
    </row>
    <row r="50" spans="1:8" ht="13.5">
      <c r="A50" s="69"/>
      <c r="B50" s="72"/>
      <c r="C50" s="76"/>
      <c r="D50" s="56"/>
      <c r="E50" s="56"/>
      <c r="G50" s="52"/>
      <c r="H50" s="52"/>
    </row>
    <row r="51" spans="1:11" ht="13.5">
      <c r="A51" s="110">
        <f>A42+Vorgaben!$D$3+Vorgaben!$D$5*2+Vorgaben!$D$7</f>
        <v>0.03125000000000001</v>
      </c>
      <c r="B51" s="122">
        <f>B42+1</f>
        <v>26</v>
      </c>
      <c r="C51" s="112"/>
      <c r="D51" s="113"/>
      <c r="E51" s="113"/>
      <c r="F51" s="119" t="str">
        <f>IF(Rechnen!V3&lt;6,"",'Gruppen-Tabellen'!B4)</f>
        <v>D-Junioren 02</v>
      </c>
      <c r="G51" s="120" t="s">
        <v>15</v>
      </c>
      <c r="H51" s="121" t="str">
        <f>IF(Rechnen!W3&lt;6,"",'Gruppen-Tabellen'!B23)</f>
        <v>D-Juniorinnen 07</v>
      </c>
      <c r="I51" s="131"/>
      <c r="J51" s="114" t="s">
        <v>15</v>
      </c>
      <c r="K51" s="132"/>
    </row>
    <row r="52" spans="1:11" ht="13.5">
      <c r="A52" s="69"/>
      <c r="B52" s="73"/>
      <c r="C52" s="76"/>
      <c r="D52" s="56"/>
      <c r="E52" s="56"/>
      <c r="F52" s="59" t="s">
        <v>20</v>
      </c>
      <c r="G52" s="59"/>
      <c r="H52" s="60" t="s">
        <v>72</v>
      </c>
      <c r="I52" s="186"/>
      <c r="J52" s="186"/>
      <c r="K52" s="186"/>
    </row>
    <row r="53" spans="1:8" ht="13.5">
      <c r="A53" s="69"/>
      <c r="B53" s="73"/>
      <c r="C53" s="76"/>
      <c r="D53" s="56"/>
      <c r="E53" s="56"/>
      <c r="F53" s="59"/>
      <c r="G53" s="59"/>
      <c r="H53" s="60"/>
    </row>
    <row r="54" spans="1:11" ht="13.5">
      <c r="A54" s="110">
        <f>A37+Vorgaben!$D$3+Vorgaben!$D$5*3+Vorgaben!$D$7*2</f>
        <v>0.6319444444444442</v>
      </c>
      <c r="B54" s="122">
        <v>25</v>
      </c>
      <c r="C54" s="112"/>
      <c r="D54" s="113"/>
      <c r="E54" s="113"/>
      <c r="F54" s="119" t="str">
        <f>IF(Rechnen!W3&lt;6,"",'Gruppen-Tabellen'!B10)</f>
        <v>D-Junioren 06</v>
      </c>
      <c r="G54" s="120" t="s">
        <v>15</v>
      </c>
      <c r="H54" s="121" t="str">
        <f>IF(Rechnen!V3&lt;6,"",'Gruppen-Tabellen'!B5)</f>
        <v>D-Junioren 03</v>
      </c>
      <c r="I54" s="131"/>
      <c r="J54" s="114" t="s">
        <v>15</v>
      </c>
      <c r="K54" s="132"/>
    </row>
    <row r="55" spans="1:11" ht="13.5">
      <c r="A55" s="69"/>
      <c r="B55" s="73"/>
      <c r="C55" s="76"/>
      <c r="D55" s="56"/>
      <c r="E55" s="56"/>
      <c r="F55" s="59" t="s">
        <v>27</v>
      </c>
      <c r="G55" s="59"/>
      <c r="H55" s="60" t="s">
        <v>73</v>
      </c>
      <c r="I55" s="186"/>
      <c r="J55" s="186"/>
      <c r="K55" s="186"/>
    </row>
    <row r="56" spans="1:8" ht="13.5">
      <c r="A56" s="69"/>
      <c r="B56" s="72"/>
      <c r="C56" s="76"/>
      <c r="D56" s="56"/>
      <c r="E56" s="56"/>
      <c r="G56" s="41"/>
      <c r="H56" s="52"/>
    </row>
    <row r="57" spans="1:11" ht="13.5">
      <c r="A57" s="110">
        <f>A51+Vorgaben!$D$3+Vorgaben!$D$5*2+Vorgaben!$D$7</f>
        <v>0.045138888888888895</v>
      </c>
      <c r="B57" s="122">
        <f>B51+1</f>
        <v>27</v>
      </c>
      <c r="C57" s="112"/>
      <c r="D57" s="113"/>
      <c r="E57" s="113"/>
      <c r="F57" s="119">
        <f>IF(Rechnen!Y15&lt;6,"",'Gruppen-Tabellen'!B33)</f>
      </c>
      <c r="G57" s="120" t="s">
        <v>15</v>
      </c>
      <c r="H57" s="121">
        <f>IF(Rechnen!X15&lt;6,"",'Gruppen-Tabellen'!B28)</f>
      </c>
      <c r="I57" s="131"/>
      <c r="J57" s="114" t="s">
        <v>15</v>
      </c>
      <c r="K57" s="132"/>
    </row>
    <row r="58" spans="1:11" ht="13.5">
      <c r="A58" s="69"/>
      <c r="B58" s="73"/>
      <c r="C58" s="76"/>
      <c r="D58" s="56"/>
      <c r="E58" s="56"/>
      <c r="F58" s="59" t="s">
        <v>26</v>
      </c>
      <c r="G58" s="59"/>
      <c r="H58" s="60" t="s">
        <v>23</v>
      </c>
      <c r="I58" s="186"/>
      <c r="J58" s="186"/>
      <c r="K58" s="186"/>
    </row>
    <row r="59" spans="1:8" ht="13.5">
      <c r="A59" s="69"/>
      <c r="B59" s="72"/>
      <c r="C59" s="76"/>
      <c r="D59" s="56"/>
      <c r="E59" s="56"/>
      <c r="G59" s="41"/>
      <c r="H59" s="52"/>
    </row>
    <row r="60" spans="1:11" ht="13.5">
      <c r="A60" s="110">
        <f>A57+Vorgaben!$D$3+Vorgaben!$D$5*2+Vorgaben!$D$7</f>
        <v>0.05902777777777778</v>
      </c>
      <c r="B60" s="122">
        <f>B57+1</f>
        <v>28</v>
      </c>
      <c r="C60" s="112"/>
      <c r="D60" s="113"/>
      <c r="E60" s="113"/>
      <c r="F60" s="119">
        <f>IF(Rechnen!X15&lt;6,"",'Gruppen-Tabellen'!B27)</f>
      </c>
      <c r="G60" s="120" t="s">
        <v>15</v>
      </c>
      <c r="H60" s="121">
        <f>IF(Rechnen!Y15&lt;6,"",'Gruppen-Tabellen'!B34)</f>
      </c>
      <c r="I60" s="131"/>
      <c r="J60" s="114" t="s">
        <v>15</v>
      </c>
      <c r="K60" s="132"/>
    </row>
    <row r="61" spans="1:11" ht="13.5">
      <c r="A61" s="69"/>
      <c r="B61" s="72"/>
      <c r="C61" s="76"/>
      <c r="D61" s="56"/>
      <c r="E61" s="61"/>
      <c r="F61" s="59" t="s">
        <v>21</v>
      </c>
      <c r="G61" s="59"/>
      <c r="H61" s="60" t="s">
        <v>25</v>
      </c>
      <c r="I61" s="186"/>
      <c r="J61" s="186"/>
      <c r="K61" s="186"/>
    </row>
    <row r="62" spans="1:8" ht="13.5">
      <c r="A62" s="69"/>
      <c r="B62" s="72"/>
      <c r="C62" s="76"/>
      <c r="D62" s="56"/>
      <c r="E62" s="56"/>
      <c r="G62" s="52"/>
      <c r="H62" s="52"/>
    </row>
    <row r="63" spans="1:8" ht="13.5">
      <c r="A63" s="69"/>
      <c r="B63" s="72"/>
      <c r="C63" s="77"/>
      <c r="D63" s="56"/>
      <c r="E63" s="56"/>
      <c r="F63" s="52"/>
      <c r="G63" s="41"/>
      <c r="H63" s="53"/>
    </row>
    <row r="64" spans="1:10" ht="24" customHeight="1">
      <c r="A64" s="69"/>
      <c r="B64" s="72"/>
      <c r="C64" s="76"/>
      <c r="D64" s="56"/>
      <c r="E64" s="61"/>
      <c r="F64" s="187" t="s">
        <v>19</v>
      </c>
      <c r="G64" s="187"/>
      <c r="H64" s="187"/>
      <c r="I64" s="58"/>
      <c r="J64" s="57"/>
    </row>
    <row r="65" spans="1:11" ht="13.5">
      <c r="A65" s="110">
        <f>A45+Vorgaben!$D$3+Vorgaben!$D$5*2+Vorgaben!$D$7</f>
        <v>0.6874999999999996</v>
      </c>
      <c r="B65" s="111">
        <v>29</v>
      </c>
      <c r="C65" s="112"/>
      <c r="D65" s="113"/>
      <c r="E65" s="113"/>
      <c r="F65" s="117">
        <f>IF(OR(I54="",K54=""),"",IF(I54&lt;K54,F54,IF(I54&gt;=K54,H54)))</f>
      </c>
      <c r="G65" s="114" t="s">
        <v>15</v>
      </c>
      <c r="H65" s="118">
        <f>IF(OR(I48="",K48=""),"",IF(I48&lt;K48,F48,IF(I48&gt;=K48,H48)))</f>
      </c>
      <c r="I65" s="131"/>
      <c r="J65" s="114" t="s">
        <v>15</v>
      </c>
      <c r="K65" s="132"/>
    </row>
    <row r="66" spans="1:11" ht="13.5">
      <c r="A66" s="69"/>
      <c r="B66" s="75"/>
      <c r="C66" s="76"/>
      <c r="D66" s="56"/>
      <c r="E66" s="56"/>
      <c r="F66" s="59" t="s">
        <v>53</v>
      </c>
      <c r="G66" s="59"/>
      <c r="H66" s="59" t="s">
        <v>60</v>
      </c>
      <c r="I66" s="186"/>
      <c r="J66" s="186"/>
      <c r="K66" s="186"/>
    </row>
    <row r="67" spans="1:8" ht="13.5">
      <c r="A67" s="69"/>
      <c r="B67" s="74"/>
      <c r="C67" s="76"/>
      <c r="D67" s="56"/>
      <c r="E67" s="56"/>
      <c r="G67" s="41"/>
      <c r="H67" s="52"/>
    </row>
    <row r="68" spans="1:11" ht="13.5">
      <c r="A68" s="110">
        <f>A65+Vorgaben!$D$3+Vorgaben!$D$5</f>
        <v>0.6979166666666662</v>
      </c>
      <c r="B68" s="111">
        <f>B65+1</f>
        <v>30</v>
      </c>
      <c r="C68" s="112"/>
      <c r="D68" s="113"/>
      <c r="E68" s="113"/>
      <c r="F68" s="117">
        <f>IF(OR(I39="",K39=""),"",IF(I39&lt;K39,F39,IF(I39&gt;=K39,H39)))</f>
      </c>
      <c r="G68" s="114" t="s">
        <v>15</v>
      </c>
      <c r="H68" s="118">
        <f>IF(OR(I45="",K45=""),"",IF(I45&lt;K45,F45,IF(I45&gt;=K45,H45)))</f>
      </c>
      <c r="I68" s="131"/>
      <c r="J68" s="114" t="s">
        <v>15</v>
      </c>
      <c r="K68" s="132"/>
    </row>
    <row r="69" spans="1:11" ht="13.5">
      <c r="A69" s="69"/>
      <c r="B69" s="72"/>
      <c r="C69" s="76"/>
      <c r="D69" s="56"/>
      <c r="E69" s="61"/>
      <c r="F69" s="59" t="s">
        <v>54</v>
      </c>
      <c r="G69" s="59"/>
      <c r="H69" s="59" t="s">
        <v>55</v>
      </c>
      <c r="I69" s="186"/>
      <c r="J69" s="186"/>
      <c r="K69" s="186"/>
    </row>
    <row r="70" spans="1:5" ht="13.5">
      <c r="A70" s="70"/>
      <c r="B70" s="72"/>
      <c r="C70" s="77"/>
      <c r="D70" s="56"/>
      <c r="E70" s="56"/>
    </row>
    <row r="71" spans="1:11" ht="13.5">
      <c r="A71" s="110">
        <f>A79+Vorgaben!$D$3+Vorgaben!$D$5*2+Vorgaben!$D$7</f>
        <v>0.7222222222222217</v>
      </c>
      <c r="B71" s="111">
        <v>33</v>
      </c>
      <c r="C71" s="112"/>
      <c r="D71" s="113"/>
      <c r="E71" s="113"/>
      <c r="F71" s="117">
        <f>IF(OR(I62="",K62=""),"",IF(I62&lt;K62,F62,IF(I62&gt;=K62,H62)))</f>
      </c>
      <c r="G71" s="114" t="s">
        <v>15</v>
      </c>
      <c r="H71" s="118">
        <f>IF(OR(I65="",K65=""),"",IF(I65&lt;K65,F65,IF(I65&gt;=K65,H65)))</f>
      </c>
      <c r="I71" s="131"/>
      <c r="J71" s="114" t="s">
        <v>15</v>
      </c>
      <c r="K71" s="132"/>
    </row>
    <row r="72" spans="1:11" ht="13.5">
      <c r="A72" s="69"/>
      <c r="B72" s="75"/>
      <c r="C72" s="76"/>
      <c r="D72" s="56"/>
      <c r="E72" s="56"/>
      <c r="F72" s="59" t="s">
        <v>56</v>
      </c>
      <c r="G72" s="59"/>
      <c r="H72" s="59" t="s">
        <v>57</v>
      </c>
      <c r="I72" s="186"/>
      <c r="J72" s="186"/>
      <c r="K72" s="186"/>
    </row>
    <row r="73" spans="1:8" ht="13.5">
      <c r="A73" s="69"/>
      <c r="B73" s="74"/>
      <c r="C73" s="76"/>
      <c r="D73" s="56"/>
      <c r="E73" s="56"/>
      <c r="G73" s="41"/>
      <c r="H73" s="52"/>
    </row>
    <row r="74" spans="1:11" ht="13.5">
      <c r="A74" s="110">
        <f>A82+Vorgaben!$D$3+Vorgaben!$D$5*2+Vorgaben!$D$7</f>
        <v>0.7361111111111105</v>
      </c>
      <c r="B74" s="111">
        <v>33</v>
      </c>
      <c r="C74" s="112"/>
      <c r="D74" s="113"/>
      <c r="E74" s="113"/>
      <c r="F74" s="117">
        <f>IF(OR(I65="",K65=""),"",IF(I65&lt;K65,F65,IF(I65&gt;=K65,H65)))</f>
      </c>
      <c r="G74" s="114" t="s">
        <v>15</v>
      </c>
      <c r="H74" s="118">
        <f>IF(OR(I68="",K68=""),"",IF(I68&lt;K68,F68,IF(I68&gt;=K68,H68)))</f>
      </c>
      <c r="I74" s="131"/>
      <c r="J74" s="114" t="s">
        <v>15</v>
      </c>
      <c r="K74" s="132"/>
    </row>
    <row r="75" spans="1:11" ht="13.5">
      <c r="A75" s="69"/>
      <c r="B75" s="75"/>
      <c r="C75" s="76"/>
      <c r="D75" s="56"/>
      <c r="E75" s="56"/>
      <c r="F75" s="59" t="s">
        <v>56</v>
      </c>
      <c r="G75" s="59"/>
      <c r="H75" s="59" t="s">
        <v>57</v>
      </c>
      <c r="I75" s="186"/>
      <c r="J75" s="186"/>
      <c r="K75" s="186"/>
    </row>
    <row r="76" spans="1:8" ht="13.5">
      <c r="A76" s="69"/>
      <c r="B76" s="74"/>
      <c r="C76" s="76"/>
      <c r="D76" s="56"/>
      <c r="E76" s="56"/>
      <c r="G76" s="41"/>
      <c r="H76" s="52"/>
    </row>
    <row r="77" spans="1:11" ht="13.5">
      <c r="A77" s="110">
        <f>A74+Vorgaben!$D$3+Vorgaben!$D$5</f>
        <v>0.7465277777777771</v>
      </c>
      <c r="B77" s="111">
        <f>B74+1</f>
        <v>34</v>
      </c>
      <c r="C77" s="112"/>
      <c r="D77" s="113"/>
      <c r="E77" s="113"/>
      <c r="F77" s="117">
        <f>IF(OR(I65="",K65=""),"",IF(I65&gt;K65,F65,IF(I65&lt;=K65,H65)))</f>
      </c>
      <c r="G77" s="114" t="s">
        <v>15</v>
      </c>
      <c r="H77" s="118">
        <f>IF(OR(I68="",K68=""),"",IF(I68&gt;K68,F68,IF(I68&lt;=K68,H68)))</f>
      </c>
      <c r="I77" s="131"/>
      <c r="J77" s="114" t="s">
        <v>15</v>
      </c>
      <c r="K77" s="132"/>
    </row>
    <row r="78" spans="1:10" ht="24" customHeight="1">
      <c r="A78" s="69"/>
      <c r="B78" s="72"/>
      <c r="C78" s="76"/>
      <c r="D78" s="56"/>
      <c r="E78" s="61"/>
      <c r="F78" s="187" t="s">
        <v>28</v>
      </c>
      <c r="G78" s="187"/>
      <c r="H78" s="187"/>
      <c r="I78" s="58"/>
      <c r="J78" s="57"/>
    </row>
    <row r="79" spans="1:11" ht="13.5">
      <c r="A79" s="69">
        <f>A68+Vorgaben!$D$3+Vorgaben!$D$5</f>
        <v>0.7083333333333328</v>
      </c>
      <c r="B79" s="74">
        <f>B68+1</f>
        <v>31</v>
      </c>
      <c r="C79" s="76"/>
      <c r="D79" s="56"/>
      <c r="E79" s="56"/>
      <c r="F79" s="66">
        <f>IF(OR(I54="",K54=""),"",IF(I54&gt;K54,F54,IF(I54&lt;=K54,H54)))</f>
      </c>
      <c r="G79" s="41" t="s">
        <v>15</v>
      </c>
      <c r="H79" s="67">
        <f>IF(OR(I48="",K48=""),"",IF(I48&gt;K48,F48,IF(I48&lt;=K48,H48)))</f>
      </c>
      <c r="I79" s="52"/>
      <c r="J79" s="41" t="s">
        <v>15</v>
      </c>
      <c r="K79" s="53"/>
    </row>
    <row r="80" spans="1:11" ht="13.5">
      <c r="A80" s="69"/>
      <c r="B80" s="75"/>
      <c r="C80" s="76"/>
      <c r="D80" s="56"/>
      <c r="E80" s="56"/>
      <c r="F80" s="59" t="s">
        <v>53</v>
      </c>
      <c r="G80" s="59"/>
      <c r="H80" s="59" t="s">
        <v>60</v>
      </c>
      <c r="I80" s="186"/>
      <c r="J80" s="186"/>
      <c r="K80" s="186"/>
    </row>
    <row r="81" spans="1:8" ht="13.5">
      <c r="A81" s="69"/>
      <c r="B81" s="74"/>
      <c r="C81" s="76"/>
      <c r="D81" s="56"/>
      <c r="E81" s="56"/>
      <c r="G81" s="41"/>
      <c r="H81" s="52"/>
    </row>
    <row r="82" spans="1:11" ht="13.5">
      <c r="A82" s="110">
        <f>A79+Vorgaben!$D$3+Vorgaben!$D$5*2+Vorgaben!$D$7</f>
        <v>0.7222222222222217</v>
      </c>
      <c r="B82" s="111">
        <f>B79+1</f>
        <v>32</v>
      </c>
      <c r="C82" s="112"/>
      <c r="D82" s="113"/>
      <c r="E82" s="113"/>
      <c r="F82" s="117">
        <f>IF(OR(I39="",K39=""),"",IF(I39&gt;K39,F39,IF(I39&lt;=K39,H39)))</f>
      </c>
      <c r="G82" s="114" t="s">
        <v>15</v>
      </c>
      <c r="H82" s="118">
        <f>IF(OR(I45="",K45=""),"",IF(I45&gt;K45,F45,IF(I45&lt;=K45,H45)))</f>
      </c>
      <c r="I82" s="131"/>
      <c r="J82" s="114" t="s">
        <v>15</v>
      </c>
      <c r="K82" s="132"/>
    </row>
    <row r="83" spans="1:11" ht="13.5">
      <c r="A83" s="69"/>
      <c r="B83" s="72"/>
      <c r="C83" s="76"/>
      <c r="D83" s="56"/>
      <c r="E83" s="61"/>
      <c r="F83" s="59" t="s">
        <v>61</v>
      </c>
      <c r="G83" s="59"/>
      <c r="H83" s="59" t="s">
        <v>62</v>
      </c>
      <c r="I83" s="186"/>
      <c r="J83" s="186"/>
      <c r="K83" s="186"/>
    </row>
    <row r="84" spans="1:8" ht="13.5">
      <c r="A84" s="69"/>
      <c r="B84" s="72"/>
      <c r="C84" s="76"/>
      <c r="D84" s="56"/>
      <c r="E84" s="56"/>
      <c r="G84" s="52"/>
      <c r="H84" s="52"/>
    </row>
    <row r="85" spans="1:11" ht="13.5">
      <c r="A85" s="69"/>
      <c r="B85" s="72"/>
      <c r="C85" s="76"/>
      <c r="D85" s="56"/>
      <c r="E85" s="61"/>
      <c r="F85" s="59" t="s">
        <v>58</v>
      </c>
      <c r="G85" s="59"/>
      <c r="H85" s="59" t="s">
        <v>59</v>
      </c>
      <c r="I85" s="186"/>
      <c r="J85" s="186"/>
      <c r="K85" s="186"/>
    </row>
    <row r="86" spans="1:10" ht="33.75" customHeight="1">
      <c r="A86" s="69"/>
      <c r="B86" s="72"/>
      <c r="C86" s="76"/>
      <c r="D86" s="56"/>
      <c r="E86" s="61"/>
      <c r="F86" s="185" t="s">
        <v>29</v>
      </c>
      <c r="G86" s="185"/>
      <c r="H86" s="185"/>
      <c r="I86" s="58"/>
      <c r="J86" s="57"/>
    </row>
    <row r="87" spans="1:11" ht="13.5">
      <c r="A87" s="69">
        <f>A77+Vorgaben!$D$3+Vorgaben!$D$5*2+Vorgaben!$D$7</f>
        <v>0.760416666666666</v>
      </c>
      <c r="B87" s="74">
        <v>35</v>
      </c>
      <c r="C87" s="76"/>
      <c r="D87" s="56"/>
      <c r="E87" s="56"/>
      <c r="F87" s="66">
        <f>IF(OR(I79="",K79=""),"",IF(I79&lt;K79,F79,IF(I79&gt;=K79,H79)))</f>
      </c>
      <c r="G87" s="41" t="s">
        <v>15</v>
      </c>
      <c r="H87" s="67">
        <f>IF(OR(I82="",K82=""),"",IF(I82&lt;K82,F82,IF(I82&gt;=K82,H82)))</f>
      </c>
      <c r="I87" s="52"/>
      <c r="J87" s="41" t="s">
        <v>15</v>
      </c>
      <c r="K87" s="53"/>
    </row>
    <row r="88" spans="1:11" ht="13.5">
      <c r="A88" s="69"/>
      <c r="B88" s="75"/>
      <c r="C88" s="76"/>
      <c r="D88" s="56"/>
      <c r="E88" s="56"/>
      <c r="F88" s="59" t="s">
        <v>63</v>
      </c>
      <c r="G88" s="59"/>
      <c r="H88" s="59" t="s">
        <v>64</v>
      </c>
      <c r="I88" s="186"/>
      <c r="J88" s="186"/>
      <c r="K88" s="186"/>
    </row>
    <row r="89" spans="1:8" ht="13.5">
      <c r="A89" s="69"/>
      <c r="B89" s="72"/>
      <c r="C89" s="76"/>
      <c r="D89" s="56"/>
      <c r="E89" s="56"/>
      <c r="G89" s="52"/>
      <c r="H89" s="52"/>
    </row>
    <row r="90" spans="1:10" ht="24" customHeight="1">
      <c r="A90" s="69"/>
      <c r="B90" s="72"/>
      <c r="C90" s="76"/>
      <c r="D90" s="56"/>
      <c r="E90" s="61"/>
      <c r="F90" s="187" t="s">
        <v>30</v>
      </c>
      <c r="G90" s="187"/>
      <c r="H90" s="187"/>
      <c r="I90" s="58"/>
      <c r="J90" s="57"/>
    </row>
    <row r="91" spans="1:11" ht="13.5">
      <c r="A91" s="69">
        <f>A87+Vorgaben!$D$3+Vorgaben!$D$5*2+Vorgaben!$D$7</f>
        <v>0.7743055555555548</v>
      </c>
      <c r="B91" s="74">
        <f>B87+1</f>
        <v>36</v>
      </c>
      <c r="C91" s="76"/>
      <c r="D91" s="56"/>
      <c r="E91" s="56"/>
      <c r="F91" s="66">
        <f>IF(OR(I79="",K79=""),"",IF(I79&gt;K79,F79,IF(I79&lt;=K79,H79)))</f>
      </c>
      <c r="G91" s="41" t="s">
        <v>15</v>
      </c>
      <c r="H91" s="67">
        <f>IF(OR(I82="",K82=""),"",IF(I82&gt;K82,F82,IF(I82&lt;=K82,H82)))</f>
      </c>
      <c r="I91" s="52"/>
      <c r="J91" s="41" t="s">
        <v>15</v>
      </c>
      <c r="K91" s="53"/>
    </row>
    <row r="92" spans="1:11" ht="13.5">
      <c r="A92" s="69"/>
      <c r="B92" s="75"/>
      <c r="C92" s="76"/>
      <c r="D92" s="56"/>
      <c r="E92" s="56"/>
      <c r="F92" s="59" t="s">
        <v>65</v>
      </c>
      <c r="G92" s="59"/>
      <c r="H92" s="59" t="s">
        <v>66</v>
      </c>
      <c r="I92" s="186"/>
      <c r="J92" s="186"/>
      <c r="K92" s="186"/>
    </row>
    <row r="93" spans="1:10" ht="12.75">
      <c r="A93" s="54"/>
      <c r="C93" s="39"/>
      <c r="F93" s="39"/>
      <c r="H93" s="39"/>
      <c r="J93" s="39"/>
    </row>
  </sheetData>
  <sheetProtection password="E760" sheet="1" objects="1" scenarios="1"/>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52"/>
  <sheetViews>
    <sheetView tabSelected="1" zoomScale="106" zoomScaleNormal="106" zoomScalePageLayoutView="0" workbookViewId="0" topLeftCell="A62">
      <selection activeCell="O75" sqref="O75"/>
    </sheetView>
  </sheetViews>
  <sheetFormatPr defaultColWidth="11.421875" defaultRowHeight="12.75"/>
  <cols>
    <col min="1" max="1" width="6.57421875" style="41" customWidth="1"/>
    <col min="2" max="2" width="18.57421875" style="55" customWidth="1"/>
    <col min="3" max="3" width="4.7109375" style="52" customWidth="1"/>
    <col min="4" max="5" width="3.7109375" style="41" customWidth="1"/>
    <col min="6" max="6" width="24.140625" style="41" customWidth="1"/>
    <col min="7" max="7" width="2.57421875" style="39" customWidth="1"/>
    <col min="8" max="8" width="21.57421875" style="41" customWidth="1"/>
    <col min="9" max="9" width="4.00390625" style="39" customWidth="1"/>
    <col min="10" max="10" width="3.8515625" style="41" customWidth="1"/>
    <col min="11" max="11" width="3.8515625" style="39" customWidth="1"/>
    <col min="12" max="16384" width="11.421875" style="39" customWidth="1"/>
  </cols>
  <sheetData>
    <row r="1" spans="1:11" s="40" customFormat="1" ht="16.5" customHeight="1">
      <c r="A1" s="179" t="str">
        <f>Vorgaben!A1</f>
        <v>Gruppe A / D-Junioren</v>
      </c>
      <c r="B1" s="179"/>
      <c r="C1" s="38" t="s">
        <v>1</v>
      </c>
      <c r="D1" s="68" t="s">
        <v>2</v>
      </c>
      <c r="E1" s="68"/>
      <c r="F1" s="39"/>
      <c r="G1" s="180" t="str">
        <f>Vorgaben!B1</f>
        <v>Gruppe C / D-Juniorinnen</v>
      </c>
      <c r="H1" s="180"/>
      <c r="I1" s="38" t="s">
        <v>1</v>
      </c>
      <c r="J1" s="68" t="s">
        <v>2</v>
      </c>
      <c r="K1" s="68"/>
    </row>
    <row r="2" spans="1:11" ht="12.75">
      <c r="A2" s="181" t="str">
        <f>Vorgaben!A2</f>
        <v>D-Junioren 01</v>
      </c>
      <c r="B2" s="181"/>
      <c r="C2" s="42"/>
      <c r="D2" s="43"/>
      <c r="E2" s="43"/>
      <c r="F2" s="39"/>
      <c r="G2" s="181" t="str">
        <f>Vorgaben!B2</f>
        <v>D-Juniorinnen 01</v>
      </c>
      <c r="H2" s="181"/>
      <c r="I2" s="43"/>
      <c r="J2" s="44"/>
      <c r="K2" s="44"/>
    </row>
    <row r="3" spans="1:11" ht="12.75">
      <c r="A3" s="181" t="str">
        <f>Vorgaben!A3</f>
        <v>D-Junioren 02</v>
      </c>
      <c r="B3" s="181"/>
      <c r="C3" s="42"/>
      <c r="D3" s="43"/>
      <c r="E3" s="43"/>
      <c r="F3" s="39"/>
      <c r="G3" s="181" t="str">
        <f>Vorgaben!B3</f>
        <v>D-Juniorinnen 02</v>
      </c>
      <c r="H3" s="181"/>
      <c r="I3" s="43"/>
      <c r="J3" s="44"/>
      <c r="K3" s="44"/>
    </row>
    <row r="4" spans="1:11" ht="12.75">
      <c r="A4" s="181" t="str">
        <f>Vorgaben!A4</f>
        <v>D-Junioren 03</v>
      </c>
      <c r="B4" s="181"/>
      <c r="C4" s="42"/>
      <c r="D4" s="43"/>
      <c r="E4" s="43"/>
      <c r="F4" s="39"/>
      <c r="G4" s="181" t="str">
        <f>Vorgaben!B4</f>
        <v>D-Juniorinnen 03</v>
      </c>
      <c r="H4" s="181"/>
      <c r="I4" s="43"/>
      <c r="J4" s="44"/>
      <c r="K4" s="44"/>
    </row>
    <row r="5" spans="1:11" ht="12.75">
      <c r="A5" s="181" t="str">
        <f>Vorgaben!A5</f>
        <v>D-Junioren 04</v>
      </c>
      <c r="B5" s="181"/>
      <c r="C5" s="42"/>
      <c r="D5" s="43"/>
      <c r="E5" s="43"/>
      <c r="F5" s="39"/>
      <c r="G5" s="181" t="str">
        <f>Vorgaben!B5</f>
        <v>D-Juniorinnen 04</v>
      </c>
      <c r="H5" s="181"/>
      <c r="I5" s="43"/>
      <c r="J5" s="44"/>
      <c r="K5" s="44"/>
    </row>
    <row r="6" ht="12" customHeight="1">
      <c r="H6" s="53"/>
    </row>
    <row r="7" spans="1:11" ht="12.75">
      <c r="A7" s="179" t="str">
        <f>Vorgaben!A8</f>
        <v>Gruppe B / D-Junioren</v>
      </c>
      <c r="B7" s="179"/>
      <c r="C7" s="38" t="s">
        <v>1</v>
      </c>
      <c r="D7" s="68" t="s">
        <v>2</v>
      </c>
      <c r="E7" s="68"/>
      <c r="G7" s="180" t="str">
        <f>Vorgaben!B8</f>
        <v>Gruppe D / D-Juniorinnen</v>
      </c>
      <c r="H7" s="180"/>
      <c r="I7" s="38" t="s">
        <v>1</v>
      </c>
      <c r="J7" s="68" t="s">
        <v>2</v>
      </c>
      <c r="K7" s="68"/>
    </row>
    <row r="8" spans="1:11" ht="12.75">
      <c r="A8" s="181" t="str">
        <f>Vorgaben!A9</f>
        <v>D-Junioren 05</v>
      </c>
      <c r="B8" s="181"/>
      <c r="C8" s="42"/>
      <c r="D8" s="43"/>
      <c r="E8" s="43"/>
      <c r="G8" s="181" t="str">
        <f>Vorgaben!B9</f>
        <v>D-Juniorinnen 05</v>
      </c>
      <c r="H8" s="181"/>
      <c r="I8" s="43"/>
      <c r="J8" s="45"/>
      <c r="K8" s="45"/>
    </row>
    <row r="9" spans="1:11" ht="12.75">
      <c r="A9" s="181" t="str">
        <f>Vorgaben!A10</f>
        <v>D-Junioren 06</v>
      </c>
      <c r="B9" s="181"/>
      <c r="C9" s="42"/>
      <c r="D9" s="43"/>
      <c r="E9" s="43"/>
      <c r="G9" s="181" t="str">
        <f>Vorgaben!B10</f>
        <v>D-Juniorinnen 06</v>
      </c>
      <c r="H9" s="181"/>
      <c r="I9" s="43"/>
      <c r="J9" s="45"/>
      <c r="K9" s="45"/>
    </row>
    <row r="10" spans="1:11" ht="12.75">
      <c r="A10" s="181" t="str">
        <f>Vorgaben!A11</f>
        <v>D-Junioren 07</v>
      </c>
      <c r="B10" s="181"/>
      <c r="C10" s="42"/>
      <c r="D10" s="43"/>
      <c r="E10" s="43"/>
      <c r="G10" s="181" t="str">
        <f>Vorgaben!B11</f>
        <v>D-Juniorinnen 07</v>
      </c>
      <c r="H10" s="181"/>
      <c r="I10" s="43"/>
      <c r="J10" s="45"/>
      <c r="K10" s="45"/>
    </row>
    <row r="11" spans="1:11" ht="12.75">
      <c r="A11" s="181" t="str">
        <f>Vorgaben!A12</f>
        <v>D-Junioren 08</v>
      </c>
      <c r="B11" s="181"/>
      <c r="C11" s="42"/>
      <c r="D11" s="43"/>
      <c r="E11" s="43"/>
      <c r="G11" s="181" t="str">
        <f>Vorgaben!B12</f>
        <v>D-Juniorinnen 08</v>
      </c>
      <c r="H11" s="181"/>
      <c r="I11" s="43"/>
      <c r="J11" s="45"/>
      <c r="K11" s="45"/>
    </row>
    <row r="12" ht="12" customHeight="1">
      <c r="H12" s="53"/>
    </row>
    <row r="13" spans="1:11" s="40" customFormat="1" ht="16.5" customHeight="1">
      <c r="A13" s="179" t="str">
        <f>Vorgaben!A14</f>
        <v>Gruppe E / C-Junioren</v>
      </c>
      <c r="B13" s="179"/>
      <c r="C13" s="38" t="s">
        <v>1</v>
      </c>
      <c r="D13" s="68" t="s">
        <v>2</v>
      </c>
      <c r="E13" s="68"/>
      <c r="F13" s="39"/>
      <c r="G13" s="180" t="str">
        <f>Vorgaben!B14</f>
        <v>Gruppe G / C-Juniorinnen</v>
      </c>
      <c r="H13" s="180"/>
      <c r="I13" s="38" t="s">
        <v>1</v>
      </c>
      <c r="J13" s="68" t="s">
        <v>2</v>
      </c>
      <c r="K13" s="68"/>
    </row>
    <row r="14" spans="1:11" ht="12.75">
      <c r="A14" s="181" t="str">
        <f>Vorgaben!A15</f>
        <v>C-Junioren 01</v>
      </c>
      <c r="B14" s="181"/>
      <c r="C14" s="42"/>
      <c r="D14" s="43"/>
      <c r="E14" s="43"/>
      <c r="F14" s="39"/>
      <c r="G14" s="181" t="str">
        <f>Vorgaben!B15</f>
        <v>C-Juniorinnen 01</v>
      </c>
      <c r="H14" s="181"/>
      <c r="I14" s="43"/>
      <c r="J14" s="44"/>
      <c r="K14" s="44"/>
    </row>
    <row r="15" spans="1:11" ht="12.75">
      <c r="A15" s="181" t="str">
        <f>Vorgaben!A16</f>
        <v>C-Junioren 02</v>
      </c>
      <c r="B15" s="181"/>
      <c r="C15" s="42"/>
      <c r="D15" s="43"/>
      <c r="E15" s="43"/>
      <c r="F15" s="39"/>
      <c r="G15" s="181" t="str">
        <f>Vorgaben!B16</f>
        <v>C-Juniorinnen 02</v>
      </c>
      <c r="H15" s="181"/>
      <c r="I15" s="43"/>
      <c r="J15" s="44"/>
      <c r="K15" s="44"/>
    </row>
    <row r="16" spans="1:11" ht="12.75">
      <c r="A16" s="181" t="str">
        <f>Vorgaben!A17</f>
        <v>C-Junioren 03</v>
      </c>
      <c r="B16" s="181"/>
      <c r="C16" s="42"/>
      <c r="D16" s="43"/>
      <c r="E16" s="43"/>
      <c r="F16" s="39"/>
      <c r="G16" s="181" t="str">
        <f>Vorgaben!B17</f>
        <v>C-Juniorinnen 03</v>
      </c>
      <c r="H16" s="181"/>
      <c r="I16" s="43"/>
      <c r="J16" s="44"/>
      <c r="K16" s="44"/>
    </row>
    <row r="17" spans="1:11" ht="12.75">
      <c r="A17" s="181" t="str">
        <f>Vorgaben!A18</f>
        <v>C-Junioren 04</v>
      </c>
      <c r="B17" s="181"/>
      <c r="C17" s="42"/>
      <c r="D17" s="43"/>
      <c r="E17" s="43"/>
      <c r="F17" s="39"/>
      <c r="G17" s="181" t="str">
        <f>Vorgaben!B18</f>
        <v>C-Juniorinnen 04</v>
      </c>
      <c r="H17" s="181"/>
      <c r="I17" s="43"/>
      <c r="J17" s="44"/>
      <c r="K17" s="44"/>
    </row>
    <row r="18" ht="12" customHeight="1">
      <c r="H18" s="53"/>
    </row>
    <row r="19" spans="1:11" ht="12.75">
      <c r="A19" s="179" t="str">
        <f>Vorgaben!A21</f>
        <v>Gruppe F / C-Junioren</v>
      </c>
      <c r="B19" s="179"/>
      <c r="C19" s="38" t="s">
        <v>1</v>
      </c>
      <c r="D19" s="68" t="s">
        <v>2</v>
      </c>
      <c r="E19" s="68"/>
      <c r="G19" s="180" t="str">
        <f>Vorgaben!B21</f>
        <v>Gruppe H / C-Juniorinnen</v>
      </c>
      <c r="H19" s="180"/>
      <c r="I19" s="38" t="s">
        <v>1</v>
      </c>
      <c r="J19" s="68" t="s">
        <v>2</v>
      </c>
      <c r="K19" s="68"/>
    </row>
    <row r="20" spans="1:11" ht="12.75">
      <c r="A20" s="181" t="str">
        <f>Vorgaben!A22</f>
        <v>C-Junioren 05</v>
      </c>
      <c r="B20" s="181"/>
      <c r="C20" s="42"/>
      <c r="D20" s="43"/>
      <c r="E20" s="43"/>
      <c r="G20" s="181" t="str">
        <f>Vorgaben!B22</f>
        <v>C-Juniorinnen 05</v>
      </c>
      <c r="H20" s="181"/>
      <c r="I20" s="43"/>
      <c r="J20" s="45"/>
      <c r="K20" s="45"/>
    </row>
    <row r="21" spans="1:11" ht="12.75">
      <c r="A21" s="181" t="str">
        <f>Vorgaben!A23</f>
        <v>C-Junioren 06</v>
      </c>
      <c r="B21" s="181"/>
      <c r="C21" s="42"/>
      <c r="D21" s="43"/>
      <c r="E21" s="43"/>
      <c r="G21" s="181" t="str">
        <f>Vorgaben!B23</f>
        <v>C-Juniorinnen 06</v>
      </c>
      <c r="H21" s="181"/>
      <c r="I21" s="43"/>
      <c r="J21" s="45"/>
      <c r="K21" s="45"/>
    </row>
    <row r="22" spans="1:11" ht="12.75">
      <c r="A22" s="181" t="str">
        <f>Vorgaben!A24</f>
        <v>C-Junioren 07</v>
      </c>
      <c r="B22" s="181"/>
      <c r="C22" s="42"/>
      <c r="D22" s="43"/>
      <c r="E22" s="43"/>
      <c r="G22" s="181" t="str">
        <f>Vorgaben!B24</f>
        <v>C-Juniorinnen 07</v>
      </c>
      <c r="H22" s="181"/>
      <c r="I22" s="43"/>
      <c r="J22" s="45"/>
      <c r="K22" s="45"/>
    </row>
    <row r="23" spans="1:11" ht="12.75">
      <c r="A23" s="181" t="str">
        <f>Vorgaben!A25</f>
        <v>C-Junioren 08</v>
      </c>
      <c r="B23" s="181"/>
      <c r="C23" s="42"/>
      <c r="D23" s="43"/>
      <c r="E23" s="43"/>
      <c r="G23" s="181" t="str">
        <f>Vorgaben!B25</f>
        <v>C-Juniorinnen 08</v>
      </c>
      <c r="H23" s="181"/>
      <c r="I23" s="43"/>
      <c r="J23" s="45"/>
      <c r="K23" s="45"/>
    </row>
    <row r="24" ht="12.75" customHeight="1" thickBot="1"/>
    <row r="25" spans="1:11" s="46" customFormat="1" ht="15.75" customHeight="1" thickBot="1">
      <c r="A25" s="194" t="s">
        <v>152</v>
      </c>
      <c r="B25" s="195"/>
      <c r="C25" s="196">
        <f>Vorgaben!$D$13</f>
        <v>42770</v>
      </c>
      <c r="D25" s="197"/>
      <c r="E25" s="197"/>
      <c r="F25" s="136"/>
      <c r="G25" s="136"/>
      <c r="H25" s="136"/>
      <c r="I25" s="192"/>
      <c r="J25" s="192"/>
      <c r="K25" s="193"/>
    </row>
    <row r="26" spans="1:11" s="46" customFormat="1" ht="27" customHeight="1" thickBot="1">
      <c r="A26" s="151" t="s">
        <v>8</v>
      </c>
      <c r="B26" s="134" t="s">
        <v>9</v>
      </c>
      <c r="C26" s="135"/>
      <c r="D26" s="191" t="s">
        <v>10</v>
      </c>
      <c r="E26" s="191"/>
      <c r="F26" s="136" t="s">
        <v>11</v>
      </c>
      <c r="G26" s="136"/>
      <c r="H26" s="136"/>
      <c r="I26" s="192" t="s">
        <v>12</v>
      </c>
      <c r="J26" s="192"/>
      <c r="K26" s="193"/>
    </row>
    <row r="27" spans="1:11" s="133" customFormat="1" ht="13.5">
      <c r="A27" s="230">
        <f>Vorgaben!$F$13</f>
        <v>0.375</v>
      </c>
      <c r="B27" s="231">
        <v>1</v>
      </c>
      <c r="C27" s="232" t="s">
        <v>83</v>
      </c>
      <c r="D27" s="233" t="str">
        <f>Spielplan1!D14</f>
        <v>Gr.A</v>
      </c>
      <c r="E27" s="233"/>
      <c r="F27" s="234" t="str">
        <f>Spielplan1!F14</f>
        <v>D-Junioren 01</v>
      </c>
      <c r="G27" s="235" t="s">
        <v>14</v>
      </c>
      <c r="H27" s="236" t="str">
        <f>Spielplan1!H14</f>
        <v>D-Junioren 02</v>
      </c>
      <c r="I27" s="237">
        <v>1</v>
      </c>
      <c r="J27" s="235" t="s">
        <v>15</v>
      </c>
      <c r="K27" s="238">
        <v>1</v>
      </c>
    </row>
    <row r="28" spans="1:11" s="133" customFormat="1" ht="13.5">
      <c r="A28" s="156">
        <f>A27</f>
        <v>0.375</v>
      </c>
      <c r="B28" s="137">
        <f aca="true" t="shared" si="0" ref="B28:B74">B27+1</f>
        <v>2</v>
      </c>
      <c r="C28" s="138" t="s">
        <v>84</v>
      </c>
      <c r="D28" s="204" t="str">
        <f>Spielplan1!D18</f>
        <v>Gr.C</v>
      </c>
      <c r="E28" s="204"/>
      <c r="F28" s="139" t="str">
        <f>Spielplan1!F18</f>
        <v>D-Juniorinnen 01</v>
      </c>
      <c r="G28" s="140" t="s">
        <v>14</v>
      </c>
      <c r="H28" s="141" t="str">
        <f>Spielplan1!H18</f>
        <v>D-Juniorinnen 02</v>
      </c>
      <c r="I28" s="142">
        <v>1</v>
      </c>
      <c r="J28" s="140" t="s">
        <v>15</v>
      </c>
      <c r="K28" s="157">
        <v>1</v>
      </c>
    </row>
    <row r="29" spans="1:11" s="133" customFormat="1" ht="13.5">
      <c r="A29" s="221">
        <f>A28+Vorgaben!$D$3+Vorgaben!$D$5</f>
        <v>0.3854166666666667</v>
      </c>
      <c r="B29" s="222">
        <f t="shared" si="0"/>
        <v>3</v>
      </c>
      <c r="C29" s="223" t="s">
        <v>83</v>
      </c>
      <c r="D29" s="224" t="str">
        <f>Spielplan2!D14</f>
        <v>Gr. E</v>
      </c>
      <c r="E29" s="224"/>
      <c r="F29" s="225" t="str">
        <f>Spielplan2!F14</f>
        <v>C-Junioren 01</v>
      </c>
      <c r="G29" s="226" t="s">
        <v>14</v>
      </c>
      <c r="H29" s="227" t="str">
        <f>Spielplan2!H14</f>
        <v>C-Junioren 02</v>
      </c>
      <c r="I29" s="228">
        <v>1</v>
      </c>
      <c r="J29" s="226" t="s">
        <v>15</v>
      </c>
      <c r="K29" s="229">
        <v>1</v>
      </c>
    </row>
    <row r="30" spans="1:11" s="133" customFormat="1" ht="13.5">
      <c r="A30" s="221">
        <f>A29</f>
        <v>0.3854166666666667</v>
      </c>
      <c r="B30" s="222">
        <f t="shared" si="0"/>
        <v>4</v>
      </c>
      <c r="C30" s="223" t="s">
        <v>84</v>
      </c>
      <c r="D30" s="224" t="str">
        <f>Spielplan2!D18</f>
        <v>Gr.G</v>
      </c>
      <c r="E30" s="224"/>
      <c r="F30" s="225" t="str">
        <f>Spielplan2!F18</f>
        <v>C-Juniorinnen 01</v>
      </c>
      <c r="G30" s="226" t="s">
        <v>14</v>
      </c>
      <c r="H30" s="227" t="str">
        <f>Spielplan2!H18</f>
        <v>C-Juniorinnen 02</v>
      </c>
      <c r="I30" s="228">
        <v>1</v>
      </c>
      <c r="J30" s="226" t="s">
        <v>15</v>
      </c>
      <c r="K30" s="229">
        <v>1</v>
      </c>
    </row>
    <row r="31" spans="1:11" s="133" customFormat="1" ht="13.5">
      <c r="A31" s="156">
        <f>A30+Vorgaben!$D$3+Vorgaben!$D$5</f>
        <v>0.39583333333333337</v>
      </c>
      <c r="B31" s="137">
        <f t="shared" si="0"/>
        <v>5</v>
      </c>
      <c r="C31" s="138" t="s">
        <v>83</v>
      </c>
      <c r="D31" s="204" t="str">
        <f>Spielplan1!D16</f>
        <v>Gr.B</v>
      </c>
      <c r="E31" s="204"/>
      <c r="F31" s="139" t="str">
        <f>Spielplan1!F16</f>
        <v>D-Junioren 05</v>
      </c>
      <c r="G31" s="140" t="s">
        <v>14</v>
      </c>
      <c r="H31" s="141" t="str">
        <f>Spielplan1!H16</f>
        <v>D-Junioren 06</v>
      </c>
      <c r="I31" s="142">
        <v>1</v>
      </c>
      <c r="J31" s="140" t="s">
        <v>15</v>
      </c>
      <c r="K31" s="157">
        <v>0</v>
      </c>
    </row>
    <row r="32" spans="1:11" s="133" customFormat="1" ht="13.5">
      <c r="A32" s="156">
        <f>A31</f>
        <v>0.39583333333333337</v>
      </c>
      <c r="B32" s="137">
        <f t="shared" si="0"/>
        <v>6</v>
      </c>
      <c r="C32" s="138" t="s">
        <v>84</v>
      </c>
      <c r="D32" s="204" t="str">
        <f>Spielplan1!D20</f>
        <v>Gr.D</v>
      </c>
      <c r="E32" s="204"/>
      <c r="F32" s="139" t="str">
        <f>Spielplan1!F20</f>
        <v>D-Juniorinnen 05</v>
      </c>
      <c r="G32" s="140" t="s">
        <v>14</v>
      </c>
      <c r="H32" s="141" t="str">
        <f>Spielplan1!H20</f>
        <v>D-Juniorinnen 06</v>
      </c>
      <c r="I32" s="142">
        <v>1</v>
      </c>
      <c r="J32" s="140" t="s">
        <v>15</v>
      </c>
      <c r="K32" s="157">
        <v>0</v>
      </c>
    </row>
    <row r="33" spans="1:11" s="133" customFormat="1" ht="13.5">
      <c r="A33" s="221">
        <f>A32+Vorgaben!$D$3+Vorgaben!$D$5</f>
        <v>0.40625000000000006</v>
      </c>
      <c r="B33" s="222">
        <f t="shared" si="0"/>
        <v>7</v>
      </c>
      <c r="C33" s="223" t="s">
        <v>83</v>
      </c>
      <c r="D33" s="224" t="str">
        <f>Spielplan2!D16</f>
        <v>Gr.F</v>
      </c>
      <c r="E33" s="224"/>
      <c r="F33" s="225" t="str">
        <f>Spielplan2!F16</f>
        <v>C-Junioren 05</v>
      </c>
      <c r="G33" s="226" t="s">
        <v>14</v>
      </c>
      <c r="H33" s="227" t="str">
        <f>Spielplan2!H16</f>
        <v>C-Junioren 06</v>
      </c>
      <c r="I33" s="228">
        <v>1</v>
      </c>
      <c r="J33" s="226" t="s">
        <v>15</v>
      </c>
      <c r="K33" s="229">
        <v>0</v>
      </c>
    </row>
    <row r="34" spans="1:11" s="133" customFormat="1" ht="13.5">
      <c r="A34" s="221">
        <f>A33</f>
        <v>0.40625000000000006</v>
      </c>
      <c r="B34" s="222">
        <f t="shared" si="0"/>
        <v>8</v>
      </c>
      <c r="C34" s="223" t="s">
        <v>84</v>
      </c>
      <c r="D34" s="224" t="str">
        <f>Spielplan2!D20</f>
        <v>Gr.H</v>
      </c>
      <c r="E34" s="224"/>
      <c r="F34" s="225" t="str">
        <f>Spielplan2!F20</f>
        <v>C-Juniorinnen 05</v>
      </c>
      <c r="G34" s="226" t="s">
        <v>14</v>
      </c>
      <c r="H34" s="227" t="str">
        <f>Spielplan2!H20</f>
        <v>C-Juniorinnen 06</v>
      </c>
      <c r="I34" s="228">
        <v>1</v>
      </c>
      <c r="J34" s="226" t="s">
        <v>15</v>
      </c>
      <c r="K34" s="229">
        <v>0</v>
      </c>
    </row>
    <row r="35" spans="1:11" s="133" customFormat="1" ht="13.5">
      <c r="A35" s="156">
        <f>A34+Vorgaben!$D$3+Vorgaben!$D$5</f>
        <v>0.41666666666666674</v>
      </c>
      <c r="B35" s="137">
        <f t="shared" si="0"/>
        <v>9</v>
      </c>
      <c r="C35" s="138" t="s">
        <v>83</v>
      </c>
      <c r="D35" s="204" t="str">
        <f>Spielplan1!D15</f>
        <v>Gr.A</v>
      </c>
      <c r="E35" s="204"/>
      <c r="F35" s="139" t="str">
        <f>Spielplan1!F15</f>
        <v>D-Junioren 03</v>
      </c>
      <c r="G35" s="140" t="s">
        <v>14</v>
      </c>
      <c r="H35" s="141" t="str">
        <f>Spielplan1!H15</f>
        <v>D-Junioren 04</v>
      </c>
      <c r="I35" s="142">
        <v>1</v>
      </c>
      <c r="J35" s="140" t="s">
        <v>15</v>
      </c>
      <c r="K35" s="157">
        <v>1</v>
      </c>
    </row>
    <row r="36" spans="1:11" s="133" customFormat="1" ht="13.5">
      <c r="A36" s="156">
        <f>A35</f>
        <v>0.41666666666666674</v>
      </c>
      <c r="B36" s="137">
        <f t="shared" si="0"/>
        <v>10</v>
      </c>
      <c r="C36" s="138" t="s">
        <v>84</v>
      </c>
      <c r="D36" s="204" t="str">
        <f>Spielplan1!D19</f>
        <v>Gr.C</v>
      </c>
      <c r="E36" s="204"/>
      <c r="F36" s="139" t="str">
        <f>Spielplan1!F19</f>
        <v>D-Juniorinnen 03</v>
      </c>
      <c r="G36" s="140" t="s">
        <v>14</v>
      </c>
      <c r="H36" s="141" t="str">
        <f>Spielplan1!H19</f>
        <v>D-Juniorinnen 04</v>
      </c>
      <c r="I36" s="142">
        <v>1</v>
      </c>
      <c r="J36" s="140" t="s">
        <v>15</v>
      </c>
      <c r="K36" s="157">
        <v>1</v>
      </c>
    </row>
    <row r="37" spans="1:11" s="133" customFormat="1" ht="13.5">
      <c r="A37" s="221">
        <f>A36+Vorgaben!$D$3+Vorgaben!$D$5</f>
        <v>0.4270833333333334</v>
      </c>
      <c r="B37" s="222">
        <f t="shared" si="0"/>
        <v>11</v>
      </c>
      <c r="C37" s="223" t="s">
        <v>83</v>
      </c>
      <c r="D37" s="224" t="str">
        <f>Spielplan2!D15</f>
        <v>Gr.E</v>
      </c>
      <c r="E37" s="224"/>
      <c r="F37" s="225" t="str">
        <f>Spielplan2!F15</f>
        <v>C-Junioren 03</v>
      </c>
      <c r="G37" s="226" t="s">
        <v>14</v>
      </c>
      <c r="H37" s="227" t="str">
        <f>Spielplan2!H15</f>
        <v>C-Junioren 04</v>
      </c>
      <c r="I37" s="228">
        <v>1</v>
      </c>
      <c r="J37" s="226" t="s">
        <v>15</v>
      </c>
      <c r="K37" s="229">
        <v>1</v>
      </c>
    </row>
    <row r="38" spans="1:11" s="133" customFormat="1" ht="13.5">
      <c r="A38" s="221">
        <f>A37</f>
        <v>0.4270833333333334</v>
      </c>
      <c r="B38" s="222">
        <f t="shared" si="0"/>
        <v>12</v>
      </c>
      <c r="C38" s="223" t="s">
        <v>84</v>
      </c>
      <c r="D38" s="224" t="str">
        <f>Spielplan2!D19</f>
        <v>Gr.G</v>
      </c>
      <c r="E38" s="224"/>
      <c r="F38" s="225" t="str">
        <f>Spielplan2!F19</f>
        <v>C-Juniorinnen 03</v>
      </c>
      <c r="G38" s="226" t="s">
        <v>14</v>
      </c>
      <c r="H38" s="227" t="str">
        <f>Spielplan2!H19</f>
        <v>C-Juniorinnen 04</v>
      </c>
      <c r="I38" s="228">
        <v>1</v>
      </c>
      <c r="J38" s="226" t="s">
        <v>15</v>
      </c>
      <c r="K38" s="229">
        <v>1</v>
      </c>
    </row>
    <row r="39" spans="1:11" s="133" customFormat="1" ht="13.5">
      <c r="A39" s="156">
        <f>A38+Vorgaben!$D$3+Vorgaben!$D$5</f>
        <v>0.4375000000000001</v>
      </c>
      <c r="B39" s="137">
        <f t="shared" si="0"/>
        <v>13</v>
      </c>
      <c r="C39" s="138" t="s">
        <v>83</v>
      </c>
      <c r="D39" s="204" t="str">
        <f>Spielplan1!D17</f>
        <v>Gr.B</v>
      </c>
      <c r="E39" s="204"/>
      <c r="F39" s="139" t="str">
        <f>Spielplan1!F17</f>
        <v>D-Junioren 07</v>
      </c>
      <c r="G39" s="140" t="s">
        <v>14</v>
      </c>
      <c r="H39" s="141" t="str">
        <f>Spielplan1!H17</f>
        <v>D-Junioren 08</v>
      </c>
      <c r="I39" s="142">
        <v>1</v>
      </c>
      <c r="J39" s="140" t="s">
        <v>15</v>
      </c>
      <c r="K39" s="157">
        <v>1</v>
      </c>
    </row>
    <row r="40" spans="1:11" s="133" customFormat="1" ht="13.5">
      <c r="A40" s="156">
        <f>A39</f>
        <v>0.4375000000000001</v>
      </c>
      <c r="B40" s="137">
        <f t="shared" si="0"/>
        <v>14</v>
      </c>
      <c r="C40" s="138" t="s">
        <v>84</v>
      </c>
      <c r="D40" s="204" t="str">
        <f>Spielplan1!D21</f>
        <v>Gr.D</v>
      </c>
      <c r="E40" s="204"/>
      <c r="F40" s="139" t="str">
        <f>Spielplan1!F21</f>
        <v>D-Juniorinnen 08</v>
      </c>
      <c r="G40" s="140" t="s">
        <v>14</v>
      </c>
      <c r="H40" s="141" t="str">
        <f>Spielplan1!H21</f>
        <v>D-Juniorinnen 07</v>
      </c>
      <c r="I40" s="142">
        <v>1</v>
      </c>
      <c r="J40" s="140" t="s">
        <v>15</v>
      </c>
      <c r="K40" s="157">
        <v>1</v>
      </c>
    </row>
    <row r="41" spans="1:11" s="133" customFormat="1" ht="13.5">
      <c r="A41" s="221">
        <f>A40+Vorgaben!$D$3+Vorgaben!$D$5</f>
        <v>0.4479166666666668</v>
      </c>
      <c r="B41" s="222">
        <f t="shared" si="0"/>
        <v>15</v>
      </c>
      <c r="C41" s="223" t="s">
        <v>83</v>
      </c>
      <c r="D41" s="224" t="str">
        <f>Spielplan2!D17</f>
        <v>Gr.F</v>
      </c>
      <c r="E41" s="224"/>
      <c r="F41" s="225" t="str">
        <f>Spielplan2!F17</f>
        <v>C-Junioren 07</v>
      </c>
      <c r="G41" s="226" t="s">
        <v>14</v>
      </c>
      <c r="H41" s="227" t="str">
        <f>Spielplan2!H17</f>
        <v>C-Junioren 08</v>
      </c>
      <c r="I41" s="228">
        <v>1</v>
      </c>
      <c r="J41" s="226" t="s">
        <v>15</v>
      </c>
      <c r="K41" s="229">
        <v>1</v>
      </c>
    </row>
    <row r="42" spans="1:11" s="133" customFormat="1" ht="13.5">
      <c r="A42" s="221">
        <f>A41</f>
        <v>0.4479166666666668</v>
      </c>
      <c r="B42" s="222">
        <f t="shared" si="0"/>
        <v>16</v>
      </c>
      <c r="C42" s="223" t="s">
        <v>84</v>
      </c>
      <c r="D42" s="224" t="str">
        <f>Spielplan2!D21</f>
        <v>Gr.H</v>
      </c>
      <c r="E42" s="224"/>
      <c r="F42" s="225" t="str">
        <f>Spielplan2!F21</f>
        <v>C-Juniorinnen 08</v>
      </c>
      <c r="G42" s="226" t="s">
        <v>14</v>
      </c>
      <c r="H42" s="227" t="str">
        <f>Spielplan2!H21</f>
        <v>C-Juniorinnen 07</v>
      </c>
      <c r="I42" s="228">
        <v>1</v>
      </c>
      <c r="J42" s="226" t="s">
        <v>15</v>
      </c>
      <c r="K42" s="229">
        <v>1</v>
      </c>
    </row>
    <row r="43" spans="1:11" s="133" customFormat="1" ht="13.5">
      <c r="A43" s="156">
        <f>A42+Vorgaben!$D$3+Vorgaben!$D$5</f>
        <v>0.4583333333333335</v>
      </c>
      <c r="B43" s="137">
        <f t="shared" si="0"/>
        <v>17</v>
      </c>
      <c r="C43" s="138" t="s">
        <v>83</v>
      </c>
      <c r="D43" s="204" t="str">
        <f>Spielplan1!D22</f>
        <v>Gr.A</v>
      </c>
      <c r="E43" s="204"/>
      <c r="F43" s="139" t="str">
        <f>Spielplan1!F22</f>
        <v>D-Junioren 04</v>
      </c>
      <c r="G43" s="140" t="s">
        <v>14</v>
      </c>
      <c r="H43" s="141" t="str">
        <f>Spielplan1!H22</f>
        <v>D-Junioren 01</v>
      </c>
      <c r="I43" s="142">
        <v>1</v>
      </c>
      <c r="J43" s="140" t="s">
        <v>15</v>
      </c>
      <c r="K43" s="157">
        <v>1</v>
      </c>
    </row>
    <row r="44" spans="1:11" s="133" customFormat="1" ht="13.5">
      <c r="A44" s="156">
        <f>A43</f>
        <v>0.4583333333333335</v>
      </c>
      <c r="B44" s="137">
        <f t="shared" si="0"/>
        <v>18</v>
      </c>
      <c r="C44" s="138" t="s">
        <v>84</v>
      </c>
      <c r="D44" s="204" t="str">
        <f>Spielplan1!D26</f>
        <v>Gr.C</v>
      </c>
      <c r="E44" s="204"/>
      <c r="F44" s="139" t="str">
        <f>Spielplan1!F26</f>
        <v>D-Juniorinnen 04</v>
      </c>
      <c r="G44" s="140" t="s">
        <v>14</v>
      </c>
      <c r="H44" s="141" t="str">
        <f>Spielplan1!H26</f>
        <v>D-Juniorinnen 01</v>
      </c>
      <c r="I44" s="142">
        <v>1</v>
      </c>
      <c r="J44" s="140" t="s">
        <v>15</v>
      </c>
      <c r="K44" s="157">
        <v>1</v>
      </c>
    </row>
    <row r="45" spans="1:11" s="133" customFormat="1" ht="13.5">
      <c r="A45" s="221">
        <f>A44+Vorgaben!$D$3+Vorgaben!$D$5</f>
        <v>0.46875000000000017</v>
      </c>
      <c r="B45" s="222">
        <f t="shared" si="0"/>
        <v>19</v>
      </c>
      <c r="C45" s="223" t="s">
        <v>83</v>
      </c>
      <c r="D45" s="224" t="str">
        <f>Spielplan2!D22</f>
        <v>Gr.E</v>
      </c>
      <c r="E45" s="224"/>
      <c r="F45" s="225" t="str">
        <f>Spielplan2!F22</f>
        <v>C-Junioren 04</v>
      </c>
      <c r="G45" s="226" t="s">
        <v>14</v>
      </c>
      <c r="H45" s="227" t="str">
        <f>Spielplan2!H22</f>
        <v>C-Junioren 01</v>
      </c>
      <c r="I45" s="228">
        <v>1</v>
      </c>
      <c r="J45" s="226" t="s">
        <v>15</v>
      </c>
      <c r="K45" s="229">
        <v>1</v>
      </c>
    </row>
    <row r="46" spans="1:11" s="133" customFormat="1" ht="13.5">
      <c r="A46" s="221">
        <f>A45</f>
        <v>0.46875000000000017</v>
      </c>
      <c r="B46" s="222">
        <f t="shared" si="0"/>
        <v>20</v>
      </c>
      <c r="C46" s="223" t="s">
        <v>84</v>
      </c>
      <c r="D46" s="224" t="str">
        <f>Spielplan2!D26</f>
        <v>Gr.G</v>
      </c>
      <c r="E46" s="224"/>
      <c r="F46" s="225" t="str">
        <f>Spielplan2!F26</f>
        <v>C-Juniorinnen 04</v>
      </c>
      <c r="G46" s="226" t="s">
        <v>14</v>
      </c>
      <c r="H46" s="227" t="str">
        <f>Spielplan2!H26</f>
        <v>C-Juniorinnen 01</v>
      </c>
      <c r="I46" s="228">
        <v>1</v>
      </c>
      <c r="J46" s="226" t="s">
        <v>15</v>
      </c>
      <c r="K46" s="229">
        <v>1</v>
      </c>
    </row>
    <row r="47" spans="1:11" s="133" customFormat="1" ht="13.5">
      <c r="A47" s="156">
        <f>A46+Vorgaben!$D$3+Vorgaben!$D$5</f>
        <v>0.47916666666666685</v>
      </c>
      <c r="B47" s="137">
        <f t="shared" si="0"/>
        <v>21</v>
      </c>
      <c r="C47" s="138" t="s">
        <v>83</v>
      </c>
      <c r="D47" s="204" t="str">
        <f>Spielplan1!D23</f>
        <v>Gr.A</v>
      </c>
      <c r="E47" s="204"/>
      <c r="F47" s="139" t="str">
        <f>Spielplan1!F23</f>
        <v>D-Junioren 02</v>
      </c>
      <c r="G47" s="140" t="s">
        <v>14</v>
      </c>
      <c r="H47" s="141" t="str">
        <f>Spielplan1!H23</f>
        <v>D-Junioren 03</v>
      </c>
      <c r="I47" s="142">
        <v>1</v>
      </c>
      <c r="J47" s="140" t="s">
        <v>15</v>
      </c>
      <c r="K47" s="157">
        <v>1</v>
      </c>
    </row>
    <row r="48" spans="1:11" s="133" customFormat="1" ht="13.5">
      <c r="A48" s="156">
        <f>A47</f>
        <v>0.47916666666666685</v>
      </c>
      <c r="B48" s="137">
        <f t="shared" si="0"/>
        <v>22</v>
      </c>
      <c r="C48" s="138" t="s">
        <v>84</v>
      </c>
      <c r="D48" s="204" t="str">
        <f>Spielplan1!D27</f>
        <v>Gr.C</v>
      </c>
      <c r="E48" s="204"/>
      <c r="F48" s="139" t="str">
        <f>Spielplan1!F27</f>
        <v>D-Juniorinnen 02</v>
      </c>
      <c r="G48" s="140" t="s">
        <v>14</v>
      </c>
      <c r="H48" s="141" t="str">
        <f>Spielplan1!H27</f>
        <v>D-Juniorinnen 03</v>
      </c>
      <c r="I48" s="142">
        <v>1</v>
      </c>
      <c r="J48" s="140" t="s">
        <v>15</v>
      </c>
      <c r="K48" s="157">
        <v>1</v>
      </c>
    </row>
    <row r="49" spans="1:11" s="133" customFormat="1" ht="13.5">
      <c r="A49" s="221">
        <f>A48+Vorgaben!$D$3+Vorgaben!$D$5</f>
        <v>0.48958333333333354</v>
      </c>
      <c r="B49" s="222">
        <f t="shared" si="0"/>
        <v>23</v>
      </c>
      <c r="C49" s="223" t="s">
        <v>83</v>
      </c>
      <c r="D49" s="224" t="str">
        <f>Spielplan2!D23</f>
        <v>Gr.E</v>
      </c>
      <c r="E49" s="224"/>
      <c r="F49" s="225" t="str">
        <f>Spielplan2!F23</f>
        <v>C-Junioren 02</v>
      </c>
      <c r="G49" s="226" t="s">
        <v>14</v>
      </c>
      <c r="H49" s="227" t="str">
        <f>Spielplan2!H23</f>
        <v>C-Junioren 03</v>
      </c>
      <c r="I49" s="228">
        <v>1</v>
      </c>
      <c r="J49" s="226" t="s">
        <v>15</v>
      </c>
      <c r="K49" s="229">
        <v>1</v>
      </c>
    </row>
    <row r="50" spans="1:11" s="133" customFormat="1" ht="13.5">
      <c r="A50" s="221">
        <f>A49</f>
        <v>0.48958333333333354</v>
      </c>
      <c r="B50" s="222">
        <f t="shared" si="0"/>
        <v>24</v>
      </c>
      <c r="C50" s="223" t="s">
        <v>84</v>
      </c>
      <c r="D50" s="224" t="str">
        <f>Spielplan2!D27</f>
        <v>Gr.G</v>
      </c>
      <c r="E50" s="224"/>
      <c r="F50" s="225" t="str">
        <f>Spielplan2!F27</f>
        <v>C-Juniorinnen 02</v>
      </c>
      <c r="G50" s="226" t="s">
        <v>14</v>
      </c>
      <c r="H50" s="227" t="str">
        <f>Spielplan2!H27</f>
        <v>C-Juniorinnen 03</v>
      </c>
      <c r="I50" s="228">
        <v>1</v>
      </c>
      <c r="J50" s="226" t="s">
        <v>15</v>
      </c>
      <c r="K50" s="229">
        <v>1</v>
      </c>
    </row>
    <row r="51" spans="1:11" s="133" customFormat="1" ht="13.5">
      <c r="A51" s="156">
        <f>A50+Vorgaben!$D$3+Vorgaben!$D$5</f>
        <v>0.5000000000000002</v>
      </c>
      <c r="B51" s="137">
        <f t="shared" si="0"/>
        <v>25</v>
      </c>
      <c r="C51" s="138" t="s">
        <v>83</v>
      </c>
      <c r="D51" s="204" t="str">
        <f>Spielplan1!D24</f>
        <v>Gr.B</v>
      </c>
      <c r="E51" s="204"/>
      <c r="F51" s="139" t="str">
        <f>Spielplan1!F24</f>
        <v>D-Junioren 08</v>
      </c>
      <c r="G51" s="140" t="s">
        <v>14</v>
      </c>
      <c r="H51" s="141" t="str">
        <f>Spielplan1!H24</f>
        <v>D-Junioren 05</v>
      </c>
      <c r="I51" s="142">
        <v>0</v>
      </c>
      <c r="J51" s="140" t="s">
        <v>15</v>
      </c>
      <c r="K51" s="157">
        <v>3</v>
      </c>
    </row>
    <row r="52" spans="1:11" s="133" customFormat="1" ht="13.5">
      <c r="A52" s="156">
        <f>A51</f>
        <v>0.5000000000000002</v>
      </c>
      <c r="B52" s="137">
        <f t="shared" si="0"/>
        <v>26</v>
      </c>
      <c r="C52" s="138" t="s">
        <v>84</v>
      </c>
      <c r="D52" s="204" t="str">
        <f>Spielplan1!D37</f>
        <v>Gr.D</v>
      </c>
      <c r="E52" s="204"/>
      <c r="F52" s="139" t="str">
        <f>Spielplan1!F37</f>
        <v>D-Juniorinnen 08</v>
      </c>
      <c r="G52" s="140" t="s">
        <v>14</v>
      </c>
      <c r="H52" s="141" t="str">
        <f>Spielplan1!H37</f>
        <v>D-Juniorinnen 05</v>
      </c>
      <c r="I52" s="142">
        <v>0</v>
      </c>
      <c r="J52" s="140" t="s">
        <v>15</v>
      </c>
      <c r="K52" s="157">
        <v>3</v>
      </c>
    </row>
    <row r="53" spans="1:11" s="133" customFormat="1" ht="13.5">
      <c r="A53" s="221">
        <f>A52+Vorgaben!$D$3+Vorgaben!$D$5</f>
        <v>0.5104166666666669</v>
      </c>
      <c r="B53" s="222">
        <f t="shared" si="0"/>
        <v>27</v>
      </c>
      <c r="C53" s="223" t="s">
        <v>83</v>
      </c>
      <c r="D53" s="224" t="str">
        <f>Spielplan2!D24</f>
        <v>Gr.F</v>
      </c>
      <c r="E53" s="224"/>
      <c r="F53" s="225" t="str">
        <f>Spielplan2!F24</f>
        <v>C-Junioren 08</v>
      </c>
      <c r="G53" s="226" t="s">
        <v>14</v>
      </c>
      <c r="H53" s="227" t="str">
        <f>Spielplan2!H24</f>
        <v>C-Junioren 05</v>
      </c>
      <c r="I53" s="228">
        <v>0</v>
      </c>
      <c r="J53" s="226" t="s">
        <v>15</v>
      </c>
      <c r="K53" s="229">
        <v>3</v>
      </c>
    </row>
    <row r="54" spans="1:11" s="133" customFormat="1" ht="13.5">
      <c r="A54" s="221">
        <f>A53</f>
        <v>0.5104166666666669</v>
      </c>
      <c r="B54" s="222">
        <f t="shared" si="0"/>
        <v>28</v>
      </c>
      <c r="C54" s="223" t="s">
        <v>84</v>
      </c>
      <c r="D54" s="224" t="str">
        <f>Spielplan2!D37</f>
        <v>Gr.H</v>
      </c>
      <c r="E54" s="224"/>
      <c r="F54" s="225" t="str">
        <f>Spielplan2!F37</f>
        <v>C-Juniorinnen 08</v>
      </c>
      <c r="G54" s="226" t="s">
        <v>14</v>
      </c>
      <c r="H54" s="227" t="str">
        <f>Spielplan2!H37</f>
        <v>C-Juniorinnen 05</v>
      </c>
      <c r="I54" s="228">
        <v>0</v>
      </c>
      <c r="J54" s="226" t="s">
        <v>15</v>
      </c>
      <c r="K54" s="229">
        <v>3</v>
      </c>
    </row>
    <row r="55" spans="1:11" s="133" customFormat="1" ht="13.5">
      <c r="A55" s="156">
        <f>A54+Vorgaben!$D$3+Vorgaben!$D$5</f>
        <v>0.5208333333333335</v>
      </c>
      <c r="B55" s="137">
        <f t="shared" si="0"/>
        <v>29</v>
      </c>
      <c r="C55" s="138" t="s">
        <v>83</v>
      </c>
      <c r="D55" s="204" t="str">
        <f>Spielplan1!D25</f>
        <v>Gr.B</v>
      </c>
      <c r="E55" s="204"/>
      <c r="F55" s="139" t="str">
        <f>Spielplan1!F25</f>
        <v>D-Junioren 06</v>
      </c>
      <c r="G55" s="140" t="s">
        <v>14</v>
      </c>
      <c r="H55" s="141" t="str">
        <f>Spielplan1!H25</f>
        <v>D-Junioren 07</v>
      </c>
      <c r="I55" s="142">
        <v>1</v>
      </c>
      <c r="J55" s="140" t="s">
        <v>15</v>
      </c>
      <c r="K55" s="157">
        <v>1</v>
      </c>
    </row>
    <row r="56" spans="1:11" s="133" customFormat="1" ht="13.5">
      <c r="A56" s="156">
        <f>A55</f>
        <v>0.5208333333333335</v>
      </c>
      <c r="B56" s="137">
        <f t="shared" si="0"/>
        <v>30</v>
      </c>
      <c r="C56" s="138" t="s">
        <v>84</v>
      </c>
      <c r="D56" s="204" t="str">
        <f>Spielplan1!D36</f>
        <v>Gr.D</v>
      </c>
      <c r="E56" s="204"/>
      <c r="F56" s="139" t="str">
        <f>Spielplan1!F36</f>
        <v>D-Juniorinnen 07</v>
      </c>
      <c r="G56" s="140" t="s">
        <v>14</v>
      </c>
      <c r="H56" s="141" t="str">
        <f>Spielplan1!H36</f>
        <v>D-Juniorinnen 06</v>
      </c>
      <c r="I56" s="142">
        <v>1</v>
      </c>
      <c r="J56" s="140" t="s">
        <v>15</v>
      </c>
      <c r="K56" s="157">
        <v>1</v>
      </c>
    </row>
    <row r="57" spans="1:11" s="133" customFormat="1" ht="13.5">
      <c r="A57" s="221">
        <f>A56+Vorgaben!$D$3+Vorgaben!$D$5</f>
        <v>0.5312500000000001</v>
      </c>
      <c r="B57" s="222">
        <f t="shared" si="0"/>
        <v>31</v>
      </c>
      <c r="C57" s="223" t="s">
        <v>83</v>
      </c>
      <c r="D57" s="224" t="str">
        <f>Spielplan2!D25</f>
        <v>Gr.F</v>
      </c>
      <c r="E57" s="224"/>
      <c r="F57" s="225" t="str">
        <f>Spielplan2!F25</f>
        <v>C-Junioren 06</v>
      </c>
      <c r="G57" s="226" t="s">
        <v>14</v>
      </c>
      <c r="H57" s="227" t="str">
        <f>Spielplan2!H25</f>
        <v>C-Junioren 07</v>
      </c>
      <c r="I57" s="228">
        <v>1</v>
      </c>
      <c r="J57" s="226" t="s">
        <v>15</v>
      </c>
      <c r="K57" s="229">
        <v>1</v>
      </c>
    </row>
    <row r="58" spans="1:11" s="133" customFormat="1" ht="13.5">
      <c r="A58" s="221">
        <f>A57</f>
        <v>0.5312500000000001</v>
      </c>
      <c r="B58" s="222">
        <f>B57+1</f>
        <v>32</v>
      </c>
      <c r="C58" s="223" t="s">
        <v>84</v>
      </c>
      <c r="D58" s="224" t="str">
        <f>Spielplan2!D36</f>
        <v>Gr.H</v>
      </c>
      <c r="E58" s="224"/>
      <c r="F58" s="225" t="str">
        <f>Spielplan2!F36</f>
        <v>C-Juniorinnen 07</v>
      </c>
      <c r="G58" s="226" t="s">
        <v>14</v>
      </c>
      <c r="H58" s="227" t="str">
        <f>Spielplan2!H36</f>
        <v>C-Juniorinnen 06</v>
      </c>
      <c r="I58" s="228">
        <v>1</v>
      </c>
      <c r="J58" s="226" t="s">
        <v>15</v>
      </c>
      <c r="K58" s="229">
        <v>1</v>
      </c>
    </row>
    <row r="59" spans="1:11" s="133" customFormat="1" ht="13.5">
      <c r="A59" s="156">
        <f>A58+Vorgaben!$D$3+Vorgaben!$D$5</f>
        <v>0.5416666666666667</v>
      </c>
      <c r="B59" s="137">
        <f t="shared" si="0"/>
        <v>33</v>
      </c>
      <c r="C59" s="138" t="s">
        <v>83</v>
      </c>
      <c r="D59" s="204" t="str">
        <f>Spielplan1!D30</f>
        <v>Gr.A</v>
      </c>
      <c r="E59" s="204"/>
      <c r="F59" s="139" t="str">
        <f>Spielplan1!F30</f>
        <v>D-Junioren 01</v>
      </c>
      <c r="G59" s="140" t="s">
        <v>14</v>
      </c>
      <c r="H59" s="141" t="str">
        <f>Spielplan1!H30</f>
        <v>D-Junioren 03</v>
      </c>
      <c r="I59" s="142">
        <v>1</v>
      </c>
      <c r="J59" s="140" t="s">
        <v>15</v>
      </c>
      <c r="K59" s="157">
        <v>1</v>
      </c>
    </row>
    <row r="60" spans="1:11" s="133" customFormat="1" ht="13.5">
      <c r="A60" s="156">
        <f>A59</f>
        <v>0.5416666666666667</v>
      </c>
      <c r="B60" s="137">
        <f t="shared" si="0"/>
        <v>34</v>
      </c>
      <c r="C60" s="138" t="s">
        <v>84</v>
      </c>
      <c r="D60" s="204" t="str">
        <f>Spielplan1!D34</f>
        <v>Gr.C</v>
      </c>
      <c r="E60" s="204"/>
      <c r="F60" s="139" t="str">
        <f>Spielplan1!F34</f>
        <v>D-Juniorinnen 01</v>
      </c>
      <c r="G60" s="140" t="s">
        <v>14</v>
      </c>
      <c r="H60" s="141" t="str">
        <f>Spielplan1!H34</f>
        <v>D-Juniorinnen 03</v>
      </c>
      <c r="I60" s="142">
        <v>1</v>
      </c>
      <c r="J60" s="140" t="s">
        <v>15</v>
      </c>
      <c r="K60" s="157">
        <v>1</v>
      </c>
    </row>
    <row r="61" spans="1:11" s="133" customFormat="1" ht="13.5">
      <c r="A61" s="221">
        <f>A60+Vorgaben!$D$3+Vorgaben!$D$5</f>
        <v>0.5520833333333334</v>
      </c>
      <c r="B61" s="222">
        <f t="shared" si="0"/>
        <v>35</v>
      </c>
      <c r="C61" s="223" t="s">
        <v>83</v>
      </c>
      <c r="D61" s="224" t="str">
        <f>Spielplan2!D30</f>
        <v>Gr.E</v>
      </c>
      <c r="E61" s="224"/>
      <c r="F61" s="225" t="str">
        <f>Spielplan2!F30</f>
        <v>C-Junioren 01</v>
      </c>
      <c r="G61" s="226" t="s">
        <v>14</v>
      </c>
      <c r="H61" s="227" t="str">
        <f>Spielplan2!H30</f>
        <v>C-Junioren 03</v>
      </c>
      <c r="I61" s="228">
        <v>1</v>
      </c>
      <c r="J61" s="226" t="s">
        <v>15</v>
      </c>
      <c r="K61" s="229">
        <v>1</v>
      </c>
    </row>
    <row r="62" spans="1:11" s="133" customFormat="1" ht="13.5">
      <c r="A62" s="221">
        <f>A61</f>
        <v>0.5520833333333334</v>
      </c>
      <c r="B62" s="222">
        <f t="shared" si="0"/>
        <v>36</v>
      </c>
      <c r="C62" s="223" t="s">
        <v>84</v>
      </c>
      <c r="D62" s="224" t="str">
        <f>Spielplan2!D34</f>
        <v>Gr.G</v>
      </c>
      <c r="E62" s="224"/>
      <c r="F62" s="225" t="str">
        <f>Spielplan2!F34</f>
        <v>C-Juniorinnen 01</v>
      </c>
      <c r="G62" s="226" t="s">
        <v>14</v>
      </c>
      <c r="H62" s="227" t="str">
        <f>Spielplan2!H34</f>
        <v>C-Juniorinnen 03</v>
      </c>
      <c r="I62" s="228">
        <v>1</v>
      </c>
      <c r="J62" s="226" t="s">
        <v>15</v>
      </c>
      <c r="K62" s="229">
        <v>1</v>
      </c>
    </row>
    <row r="63" spans="1:11" s="133" customFormat="1" ht="13.5">
      <c r="A63" s="156">
        <f>A62+Vorgaben!$D$3+Vorgaben!$D$5</f>
        <v>0.5625</v>
      </c>
      <c r="B63" s="137">
        <f t="shared" si="0"/>
        <v>37</v>
      </c>
      <c r="C63" s="138" t="s">
        <v>83</v>
      </c>
      <c r="D63" s="204" t="str">
        <f>Spielplan1!D31</f>
        <v>Gr.A</v>
      </c>
      <c r="E63" s="204"/>
      <c r="F63" s="139" t="str">
        <f>Spielplan1!F31</f>
        <v>D-Junioren 02</v>
      </c>
      <c r="G63" s="140" t="s">
        <v>14</v>
      </c>
      <c r="H63" s="141" t="str">
        <f>Spielplan1!H31</f>
        <v>D-Junioren 04</v>
      </c>
      <c r="I63" s="142">
        <v>1</v>
      </c>
      <c r="J63" s="140" t="s">
        <v>15</v>
      </c>
      <c r="K63" s="157">
        <v>1</v>
      </c>
    </row>
    <row r="64" spans="1:11" s="133" customFormat="1" ht="13.5">
      <c r="A64" s="156">
        <f>A63</f>
        <v>0.5625</v>
      </c>
      <c r="B64" s="137">
        <f t="shared" si="0"/>
        <v>38</v>
      </c>
      <c r="C64" s="138" t="s">
        <v>84</v>
      </c>
      <c r="D64" s="204" t="str">
        <f>Spielplan1!D35</f>
        <v>Gr.C</v>
      </c>
      <c r="E64" s="204"/>
      <c r="F64" s="139" t="str">
        <f>Spielplan1!F35</f>
        <v>D-Juniorinnen 02</v>
      </c>
      <c r="G64" s="140" t="s">
        <v>14</v>
      </c>
      <c r="H64" s="141" t="str">
        <f>Spielplan1!H35</f>
        <v>D-Juniorinnen 04</v>
      </c>
      <c r="I64" s="142">
        <v>1</v>
      </c>
      <c r="J64" s="140" t="s">
        <v>15</v>
      </c>
      <c r="K64" s="157">
        <v>1</v>
      </c>
    </row>
    <row r="65" spans="1:11" s="133" customFormat="1" ht="13.5">
      <c r="A65" s="221">
        <f>A64+Vorgaben!$D$3+Vorgaben!$D$5</f>
        <v>0.5729166666666666</v>
      </c>
      <c r="B65" s="222">
        <f t="shared" si="0"/>
        <v>39</v>
      </c>
      <c r="C65" s="223" t="s">
        <v>83</v>
      </c>
      <c r="D65" s="224" t="str">
        <f>Spielplan2!D31</f>
        <v>Gr.E</v>
      </c>
      <c r="E65" s="224"/>
      <c r="F65" s="225" t="str">
        <f>Spielplan2!F31</f>
        <v>C-Junioren 02</v>
      </c>
      <c r="G65" s="226" t="s">
        <v>14</v>
      </c>
      <c r="H65" s="227" t="str">
        <f>Spielplan2!H31</f>
        <v>C-Junioren 04</v>
      </c>
      <c r="I65" s="228">
        <v>1</v>
      </c>
      <c r="J65" s="226" t="s">
        <v>15</v>
      </c>
      <c r="K65" s="229">
        <v>1</v>
      </c>
    </row>
    <row r="66" spans="1:11" s="133" customFormat="1" ht="13.5">
      <c r="A66" s="221">
        <f>A65</f>
        <v>0.5729166666666666</v>
      </c>
      <c r="B66" s="222">
        <f t="shared" si="0"/>
        <v>40</v>
      </c>
      <c r="C66" s="223" t="s">
        <v>84</v>
      </c>
      <c r="D66" s="224" t="str">
        <f>Spielplan2!D35</f>
        <v>Gr.G</v>
      </c>
      <c r="E66" s="224"/>
      <c r="F66" s="225" t="str">
        <f>Spielplan2!F35</f>
        <v>C-Juniorinnen 02</v>
      </c>
      <c r="G66" s="226" t="s">
        <v>14</v>
      </c>
      <c r="H66" s="227" t="str">
        <f>Spielplan2!H35</f>
        <v>C-Juniorinnen 04</v>
      </c>
      <c r="I66" s="228">
        <v>1</v>
      </c>
      <c r="J66" s="226" t="s">
        <v>15</v>
      </c>
      <c r="K66" s="229">
        <v>1</v>
      </c>
    </row>
    <row r="67" spans="1:11" s="133" customFormat="1" ht="13.5">
      <c r="A67" s="156">
        <f>A66+Vorgaben!$D$3+Vorgaben!$D$5</f>
        <v>0.5833333333333333</v>
      </c>
      <c r="B67" s="137">
        <f t="shared" si="0"/>
        <v>41</v>
      </c>
      <c r="C67" s="138" t="s">
        <v>83</v>
      </c>
      <c r="D67" s="204" t="str">
        <f>Spielplan1!D32</f>
        <v>Gr.B</v>
      </c>
      <c r="E67" s="204"/>
      <c r="F67" s="139" t="str">
        <f>Spielplan1!F32</f>
        <v>D-Junioren 05</v>
      </c>
      <c r="G67" s="140" t="s">
        <v>14</v>
      </c>
      <c r="H67" s="141" t="str">
        <f>Spielplan1!H32</f>
        <v>D-Junioren 07</v>
      </c>
      <c r="I67" s="142">
        <v>2</v>
      </c>
      <c r="J67" s="140" t="s">
        <v>15</v>
      </c>
      <c r="K67" s="157">
        <v>0</v>
      </c>
    </row>
    <row r="68" spans="1:11" s="133" customFormat="1" ht="13.5">
      <c r="A68" s="156">
        <f>A67</f>
        <v>0.5833333333333333</v>
      </c>
      <c r="B68" s="137">
        <f t="shared" si="0"/>
        <v>42</v>
      </c>
      <c r="C68" s="138" t="s">
        <v>84</v>
      </c>
      <c r="D68" s="204" t="str">
        <f>Spielplan1!D28</f>
        <v>Gr.D</v>
      </c>
      <c r="E68" s="204"/>
      <c r="F68" s="139" t="str">
        <f>Spielplan1!F28</f>
        <v>D-Juniorinnen 05</v>
      </c>
      <c r="G68" s="140" t="s">
        <v>14</v>
      </c>
      <c r="H68" s="141" t="str">
        <f>Spielplan1!H28</f>
        <v>D-Juniorinnen 07</v>
      </c>
      <c r="I68" s="142">
        <v>2</v>
      </c>
      <c r="J68" s="140" t="s">
        <v>15</v>
      </c>
      <c r="K68" s="157">
        <v>0</v>
      </c>
    </row>
    <row r="69" spans="1:11" s="133" customFormat="1" ht="13.5">
      <c r="A69" s="221">
        <f>A68+Vorgaben!$D$3+Vorgaben!$D$5</f>
        <v>0.5937499999999999</v>
      </c>
      <c r="B69" s="222">
        <f t="shared" si="0"/>
        <v>43</v>
      </c>
      <c r="C69" s="223" t="s">
        <v>83</v>
      </c>
      <c r="D69" s="224" t="str">
        <f>Spielplan2!D32</f>
        <v>Gr.F</v>
      </c>
      <c r="E69" s="224"/>
      <c r="F69" s="225" t="str">
        <f>Spielplan2!F32</f>
        <v>C-Junioren 05</v>
      </c>
      <c r="G69" s="226" t="s">
        <v>14</v>
      </c>
      <c r="H69" s="227" t="str">
        <f>Spielplan2!H32</f>
        <v>C-Junioren 07</v>
      </c>
      <c r="I69" s="228">
        <v>2</v>
      </c>
      <c r="J69" s="226" t="s">
        <v>15</v>
      </c>
      <c r="K69" s="229">
        <v>0</v>
      </c>
    </row>
    <row r="70" spans="1:11" s="133" customFormat="1" ht="13.5">
      <c r="A70" s="221">
        <f>A69</f>
        <v>0.5937499999999999</v>
      </c>
      <c r="B70" s="222">
        <f t="shared" si="0"/>
        <v>44</v>
      </c>
      <c r="C70" s="223" t="s">
        <v>84</v>
      </c>
      <c r="D70" s="224" t="str">
        <f>Spielplan2!D28</f>
        <v>Gr.H</v>
      </c>
      <c r="E70" s="224"/>
      <c r="F70" s="225" t="str">
        <f>Spielplan2!F28</f>
        <v>C-Juniorinnen 05</v>
      </c>
      <c r="G70" s="226" t="s">
        <v>14</v>
      </c>
      <c r="H70" s="227" t="str">
        <f>Spielplan2!H28</f>
        <v>C-Juniorinnen 07</v>
      </c>
      <c r="I70" s="228">
        <v>2</v>
      </c>
      <c r="J70" s="226" t="s">
        <v>15</v>
      </c>
      <c r="K70" s="229">
        <v>0</v>
      </c>
    </row>
    <row r="71" spans="1:11" s="133" customFormat="1" ht="13.5">
      <c r="A71" s="156">
        <f>A70+Vorgaben!$D$3+Vorgaben!$D$5</f>
        <v>0.6041666666666665</v>
      </c>
      <c r="B71" s="137">
        <f t="shared" si="0"/>
        <v>45</v>
      </c>
      <c r="C71" s="138" t="s">
        <v>83</v>
      </c>
      <c r="D71" s="204" t="str">
        <f>Spielplan1!D33</f>
        <v>Gr.B</v>
      </c>
      <c r="E71" s="204"/>
      <c r="F71" s="139" t="str">
        <f>Spielplan1!F33</f>
        <v>D-Junioren 06</v>
      </c>
      <c r="G71" s="140" t="s">
        <v>14</v>
      </c>
      <c r="H71" s="141" t="str">
        <f>Spielplan1!H33</f>
        <v>D-Junioren 08</v>
      </c>
      <c r="I71" s="142">
        <v>1</v>
      </c>
      <c r="J71" s="140" t="s">
        <v>15</v>
      </c>
      <c r="K71" s="157">
        <v>1</v>
      </c>
    </row>
    <row r="72" spans="1:11" s="133" customFormat="1" ht="13.5">
      <c r="A72" s="156">
        <f>A71</f>
        <v>0.6041666666666665</v>
      </c>
      <c r="B72" s="137">
        <f t="shared" si="0"/>
        <v>46</v>
      </c>
      <c r="C72" s="138" t="s">
        <v>84</v>
      </c>
      <c r="D72" s="204" t="str">
        <f>Spielplan1!D29</f>
        <v>Gr.D</v>
      </c>
      <c r="E72" s="204"/>
      <c r="F72" s="139" t="str">
        <f>Spielplan1!F29</f>
        <v>D-Juniorinnen 06</v>
      </c>
      <c r="G72" s="140" t="s">
        <v>14</v>
      </c>
      <c r="H72" s="141" t="str">
        <f>Spielplan1!H29</f>
        <v>D-Juniorinnen 08</v>
      </c>
      <c r="I72" s="142">
        <v>1</v>
      </c>
      <c r="J72" s="140" t="s">
        <v>15</v>
      </c>
      <c r="K72" s="157">
        <v>1</v>
      </c>
    </row>
    <row r="73" spans="1:11" s="133" customFormat="1" ht="13.5">
      <c r="A73" s="221">
        <f>A72+Vorgaben!$D$3+Vorgaben!$D$5</f>
        <v>0.6145833333333331</v>
      </c>
      <c r="B73" s="222">
        <f t="shared" si="0"/>
        <v>47</v>
      </c>
      <c r="C73" s="223" t="s">
        <v>83</v>
      </c>
      <c r="D73" s="224" t="str">
        <f>Spielplan2!D33</f>
        <v>Gr.F</v>
      </c>
      <c r="E73" s="224"/>
      <c r="F73" s="225" t="str">
        <f>Spielplan2!F33</f>
        <v>C-Junioren 06</v>
      </c>
      <c r="G73" s="226" t="s">
        <v>14</v>
      </c>
      <c r="H73" s="227" t="str">
        <f>Spielplan2!H33</f>
        <v>C-Junioren 08</v>
      </c>
      <c r="I73" s="228">
        <v>1</v>
      </c>
      <c r="J73" s="226" t="s">
        <v>15</v>
      </c>
      <c r="K73" s="229">
        <v>1</v>
      </c>
    </row>
    <row r="74" spans="1:11" s="133" customFormat="1" ht="14.25" thickBot="1">
      <c r="A74" s="239">
        <f>A73</f>
        <v>0.6145833333333331</v>
      </c>
      <c r="B74" s="240">
        <f t="shared" si="0"/>
        <v>48</v>
      </c>
      <c r="C74" s="241" t="s">
        <v>84</v>
      </c>
      <c r="D74" s="242" t="str">
        <f>Spielplan2!D29</f>
        <v>Gr.H</v>
      </c>
      <c r="E74" s="242"/>
      <c r="F74" s="243" t="str">
        <f>Spielplan2!F29</f>
        <v>C-Juniorinnen 06</v>
      </c>
      <c r="G74" s="244" t="s">
        <v>14</v>
      </c>
      <c r="H74" s="245" t="str">
        <f>Spielplan2!H29</f>
        <v>C-Juniorinnen 08</v>
      </c>
      <c r="I74" s="246">
        <v>1</v>
      </c>
      <c r="J74" s="244" t="s">
        <v>15</v>
      </c>
      <c r="K74" s="247">
        <v>1</v>
      </c>
    </row>
    <row r="75" spans="1:11" s="46" customFormat="1" ht="27" customHeight="1" thickBot="1">
      <c r="A75" s="198" t="s">
        <v>152</v>
      </c>
      <c r="B75" s="199"/>
      <c r="C75" s="200">
        <f>Vorgaben!$D$16</f>
        <v>42771</v>
      </c>
      <c r="D75" s="201"/>
      <c r="E75" s="201"/>
      <c r="F75" s="155"/>
      <c r="G75" s="152"/>
      <c r="H75" s="155"/>
      <c r="I75" s="202"/>
      <c r="J75" s="202"/>
      <c r="K75" s="202"/>
    </row>
    <row r="76" spans="1:10" ht="26.25" customHeight="1">
      <c r="A76" s="69" t="s">
        <v>8</v>
      </c>
      <c r="B76" s="65" t="s">
        <v>9</v>
      </c>
      <c r="C76" s="39"/>
      <c r="D76" s="56"/>
      <c r="E76" s="56"/>
      <c r="F76" s="206" t="s">
        <v>153</v>
      </c>
      <c r="G76" s="206"/>
      <c r="H76" s="206"/>
      <c r="I76" s="58"/>
      <c r="J76" s="57"/>
    </row>
    <row r="77" spans="1:11" ht="13.5">
      <c r="A77" s="110">
        <f>Vorgaben!$F$16</f>
        <v>0.4583333333333333</v>
      </c>
      <c r="B77" s="122">
        <f>B74+1</f>
        <v>49</v>
      </c>
      <c r="C77" s="130" t="s">
        <v>83</v>
      </c>
      <c r="D77" s="113"/>
      <c r="E77" s="113"/>
      <c r="F77" s="128" t="str">
        <f>IF(K63="","",'Gruppen-Tabellen'!B6)</f>
        <v>D-Junioren 04</v>
      </c>
      <c r="G77" s="120" t="s">
        <v>15</v>
      </c>
      <c r="H77" s="129" t="str">
        <f>IF(K71="","",'Gruppen-Tabellen'!B12)</f>
        <v>D-Junioren 08</v>
      </c>
      <c r="I77" s="116">
        <v>7</v>
      </c>
      <c r="J77" s="114" t="s">
        <v>15</v>
      </c>
      <c r="K77" s="115">
        <v>8</v>
      </c>
    </row>
    <row r="78" spans="1:11" ht="13.5">
      <c r="A78" s="69"/>
      <c r="B78" s="73"/>
      <c r="C78" s="76"/>
      <c r="D78" s="56"/>
      <c r="E78" s="56"/>
      <c r="F78" s="153" t="s">
        <v>69</v>
      </c>
      <c r="G78" s="59"/>
      <c r="H78" s="154" t="s">
        <v>68</v>
      </c>
      <c r="I78" s="188" t="s">
        <v>95</v>
      </c>
      <c r="J78" s="189"/>
      <c r="K78" s="190"/>
    </row>
    <row r="79" spans="1:10" ht="30" customHeight="1">
      <c r="A79" s="69"/>
      <c r="B79" s="65"/>
      <c r="C79" s="39"/>
      <c r="D79" s="56"/>
      <c r="E79" s="56"/>
      <c r="F79" s="207" t="s">
        <v>154</v>
      </c>
      <c r="G79" s="207"/>
      <c r="H79" s="207"/>
      <c r="I79" s="58"/>
      <c r="J79" s="57"/>
    </row>
    <row r="80" spans="1:11" ht="13.5">
      <c r="A80" s="110">
        <f>A77</f>
        <v>0.4583333333333333</v>
      </c>
      <c r="B80" s="122">
        <f>B77+1</f>
        <v>50</v>
      </c>
      <c r="C80" s="130" t="s">
        <v>84</v>
      </c>
      <c r="D80" s="113"/>
      <c r="E80" s="113"/>
      <c r="F80" s="128" t="str">
        <f>IF(K64="","",'Gruppen-Tabellen'!B18)</f>
        <v>D-Juniorinnen 04</v>
      </c>
      <c r="G80" s="120" t="s">
        <v>15</v>
      </c>
      <c r="H80" s="129" t="str">
        <f>IF(K63="","",'Gruppen-Tabellen'!B24)</f>
        <v>D-Juniorinnen 08</v>
      </c>
      <c r="I80" s="116">
        <v>1</v>
      </c>
      <c r="J80" s="114" t="s">
        <v>15</v>
      </c>
      <c r="K80" s="115">
        <v>2</v>
      </c>
    </row>
    <row r="81" spans="1:11" ht="13.5">
      <c r="A81" s="69"/>
      <c r="B81" s="73"/>
      <c r="C81" s="76"/>
      <c r="D81" s="56"/>
      <c r="E81" s="56"/>
      <c r="F81" s="153" t="s">
        <v>71</v>
      </c>
      <c r="G81" s="59"/>
      <c r="H81" s="154" t="s">
        <v>70</v>
      </c>
      <c r="I81" s="188"/>
      <c r="J81" s="189"/>
      <c r="K81" s="190"/>
    </row>
    <row r="82" spans="1:10" ht="30" customHeight="1">
      <c r="A82" s="69"/>
      <c r="B82" s="65"/>
      <c r="C82" s="39"/>
      <c r="D82" s="56"/>
      <c r="E82" s="56"/>
      <c r="F82" s="207" t="s">
        <v>155</v>
      </c>
      <c r="G82" s="207"/>
      <c r="H82" s="207"/>
      <c r="I82" s="58"/>
      <c r="J82" s="57"/>
    </row>
    <row r="83" spans="1:11" ht="13.5">
      <c r="A83" s="110">
        <f>A77+Vorgaben!$D$3+Vorgaben!$D$5*2+Vorgaben!$D$7</f>
        <v>0.4722222222222222</v>
      </c>
      <c r="B83" s="122">
        <f>B80+1</f>
        <v>51</v>
      </c>
      <c r="C83" s="130" t="s">
        <v>83</v>
      </c>
      <c r="D83" s="113"/>
      <c r="E83" s="113"/>
      <c r="F83" s="128" t="str">
        <f>IF(K65="","",'Gruppen-Tabellen'!B30)</f>
        <v>C-Junioren 04</v>
      </c>
      <c r="G83" s="120" t="s">
        <v>15</v>
      </c>
      <c r="H83" s="129" t="str">
        <f>IF(K73="","",'Gruppen-Tabellen'!B36)</f>
        <v>C-Junioren 08</v>
      </c>
      <c r="I83" s="116">
        <v>3</v>
      </c>
      <c r="J83" s="114" t="s">
        <v>15</v>
      </c>
      <c r="K83" s="115">
        <v>4</v>
      </c>
    </row>
    <row r="84" spans="1:11" ht="13.5">
      <c r="A84" s="69"/>
      <c r="B84" s="72"/>
      <c r="C84" s="76"/>
      <c r="D84" s="56"/>
      <c r="E84" s="61"/>
      <c r="F84" s="153" t="s">
        <v>161</v>
      </c>
      <c r="G84" s="59"/>
      <c r="H84" s="154" t="s">
        <v>162</v>
      </c>
      <c r="I84" s="188"/>
      <c r="J84" s="189"/>
      <c r="K84" s="190"/>
    </row>
    <row r="85" spans="1:10" ht="30" customHeight="1">
      <c r="A85" s="69"/>
      <c r="B85" s="65"/>
      <c r="C85" s="39"/>
      <c r="D85" s="56"/>
      <c r="E85" s="56"/>
      <c r="F85" s="207" t="s">
        <v>156</v>
      </c>
      <c r="G85" s="207"/>
      <c r="H85" s="207"/>
      <c r="I85" s="58"/>
      <c r="J85" s="57"/>
    </row>
    <row r="86" spans="1:11" ht="13.5">
      <c r="A86" s="110">
        <f>A83</f>
        <v>0.4722222222222222</v>
      </c>
      <c r="B86" s="122">
        <f>B83+1</f>
        <v>52</v>
      </c>
      <c r="C86" s="130" t="s">
        <v>84</v>
      </c>
      <c r="D86" s="113"/>
      <c r="E86" s="113"/>
      <c r="F86" s="128" t="str">
        <f>IF(K66="","",'Gruppen-Tabellen'!B42)</f>
        <v>C-Juniorinnen 04</v>
      </c>
      <c r="G86" s="120" t="s">
        <v>15</v>
      </c>
      <c r="H86" s="129" t="str">
        <f>IF(K54="","",'Gruppen-Tabellen'!B48)</f>
        <v>C-Juniorinnen 08</v>
      </c>
      <c r="I86" s="116">
        <v>3</v>
      </c>
      <c r="J86" s="114" t="s">
        <v>15</v>
      </c>
      <c r="K86" s="115">
        <v>2</v>
      </c>
    </row>
    <row r="87" spans="1:11" ht="13.5">
      <c r="A87" s="69"/>
      <c r="B87" s="73"/>
      <c r="C87" s="76"/>
      <c r="D87" s="56"/>
      <c r="E87" s="56"/>
      <c r="F87" s="153" t="s">
        <v>163</v>
      </c>
      <c r="G87" s="59"/>
      <c r="H87" s="154" t="s">
        <v>164</v>
      </c>
      <c r="I87" s="188"/>
      <c r="J87" s="189"/>
      <c r="K87" s="190"/>
    </row>
    <row r="88" spans="1:10" ht="30" customHeight="1">
      <c r="A88" s="69"/>
      <c r="B88" s="65"/>
      <c r="C88" s="39"/>
      <c r="D88" s="56"/>
      <c r="E88" s="56"/>
      <c r="F88" s="207" t="s">
        <v>157</v>
      </c>
      <c r="G88" s="207"/>
      <c r="H88" s="207"/>
      <c r="I88" s="58"/>
      <c r="J88" s="57"/>
    </row>
    <row r="89" spans="1:11" ht="13.5">
      <c r="A89" s="110">
        <f>A86+Vorgaben!$D$3+Vorgaben!$D$5*2+Vorgaben!$D$7</f>
        <v>0.4861111111111111</v>
      </c>
      <c r="B89" s="122">
        <f>B86+1</f>
        <v>53</v>
      </c>
      <c r="C89" s="130" t="s">
        <v>83</v>
      </c>
      <c r="D89" s="113"/>
      <c r="E89" s="113"/>
      <c r="F89" s="128" t="str">
        <f>IF(K63="","",'Gruppen-Tabellen'!B5)</f>
        <v>D-Junioren 03</v>
      </c>
      <c r="G89" s="120" t="s">
        <v>15</v>
      </c>
      <c r="H89" s="129" t="str">
        <f>IF(K71="","",'Gruppen-Tabellen'!B11)</f>
        <v>D-Junioren 07</v>
      </c>
      <c r="I89" s="116">
        <v>1</v>
      </c>
      <c r="J89" s="114" t="s">
        <v>15</v>
      </c>
      <c r="K89" s="115">
        <v>2</v>
      </c>
    </row>
    <row r="90" spans="1:11" ht="13.5">
      <c r="A90" s="69"/>
      <c r="B90" s="73"/>
      <c r="C90" s="76"/>
      <c r="D90" s="56"/>
      <c r="E90" s="56"/>
      <c r="F90" s="153" t="s">
        <v>165</v>
      </c>
      <c r="G90" s="59"/>
      <c r="H90" s="154" t="s">
        <v>166</v>
      </c>
      <c r="I90" s="188"/>
      <c r="J90" s="189"/>
      <c r="K90" s="190"/>
    </row>
    <row r="91" spans="1:10" ht="30" customHeight="1">
      <c r="A91" s="69"/>
      <c r="B91" s="65"/>
      <c r="C91" s="39"/>
      <c r="D91" s="56"/>
      <c r="E91" s="56"/>
      <c r="F91" s="207" t="s">
        <v>158</v>
      </c>
      <c r="G91" s="207"/>
      <c r="H91" s="207"/>
      <c r="I91" s="58"/>
      <c r="J91" s="57"/>
    </row>
    <row r="92" spans="1:11" ht="13.5">
      <c r="A92" s="110">
        <f>A89</f>
        <v>0.4861111111111111</v>
      </c>
      <c r="B92" s="122">
        <f>B89+1</f>
        <v>54</v>
      </c>
      <c r="C92" s="130" t="s">
        <v>84</v>
      </c>
      <c r="D92" s="113"/>
      <c r="E92" s="113"/>
      <c r="F92" s="128" t="str">
        <f>IF(K64="","",'Gruppen-Tabellen'!B17)</f>
        <v>D-Juniorinnen 03</v>
      </c>
      <c r="G92" s="120" t="s">
        <v>15</v>
      </c>
      <c r="H92" s="129" t="str">
        <f>IF(K63="","",'Gruppen-Tabellen'!B23)</f>
        <v>D-Juniorinnen 07</v>
      </c>
      <c r="I92" s="116">
        <v>1</v>
      </c>
      <c r="J92" s="114" t="s">
        <v>15</v>
      </c>
      <c r="K92" s="115">
        <v>2</v>
      </c>
    </row>
    <row r="93" spans="1:11" ht="13.5">
      <c r="A93" s="69"/>
      <c r="B93" s="73"/>
      <c r="C93" s="76"/>
      <c r="D93" s="56"/>
      <c r="E93" s="56"/>
      <c r="F93" s="153" t="s">
        <v>171</v>
      </c>
      <c r="G93" s="59"/>
      <c r="H93" s="154" t="s">
        <v>172</v>
      </c>
      <c r="I93" s="188"/>
      <c r="J93" s="189"/>
      <c r="K93" s="190"/>
    </row>
    <row r="94" spans="1:10" ht="30" customHeight="1">
      <c r="A94" s="69"/>
      <c r="B94" s="65"/>
      <c r="C94" s="39"/>
      <c r="D94" s="56"/>
      <c r="E94" s="56"/>
      <c r="F94" s="207" t="s">
        <v>159</v>
      </c>
      <c r="G94" s="207"/>
      <c r="H94" s="207"/>
      <c r="I94" s="58"/>
      <c r="J94" s="57"/>
    </row>
    <row r="95" spans="1:11" ht="13.5">
      <c r="A95" s="110">
        <f>A89+Vorgaben!$D$3+Vorgaben!$D$5*2+Vorgaben!$D$7</f>
        <v>0.5</v>
      </c>
      <c r="B95" s="122">
        <f>B92+1</f>
        <v>55</v>
      </c>
      <c r="C95" s="130" t="s">
        <v>83</v>
      </c>
      <c r="D95" s="113"/>
      <c r="E95" s="113"/>
      <c r="F95" s="128" t="str">
        <f>IF(K65="","",'Gruppen-Tabellen'!B29)</f>
        <v>C-Junioren 03</v>
      </c>
      <c r="G95" s="120" t="s">
        <v>15</v>
      </c>
      <c r="H95" s="129" t="str">
        <f>IF(K73="","",'Gruppen-Tabellen'!B35)</f>
        <v>C-Junioren 07</v>
      </c>
      <c r="I95" s="116">
        <v>3</v>
      </c>
      <c r="J95" s="114" t="s">
        <v>15</v>
      </c>
      <c r="K95" s="115">
        <v>4</v>
      </c>
    </row>
    <row r="96" spans="1:11" ht="13.5">
      <c r="A96" s="69"/>
      <c r="B96" s="73"/>
      <c r="C96" s="76"/>
      <c r="D96" s="56"/>
      <c r="E96" s="56"/>
      <c r="F96" s="153" t="s">
        <v>167</v>
      </c>
      <c r="G96" s="59"/>
      <c r="H96" s="154" t="s">
        <v>168</v>
      </c>
      <c r="I96" s="188"/>
      <c r="J96" s="189"/>
      <c r="K96" s="190"/>
    </row>
    <row r="97" spans="1:10" ht="30" customHeight="1">
      <c r="A97" s="69"/>
      <c r="B97" s="65"/>
      <c r="C97" s="39"/>
      <c r="D97" s="56"/>
      <c r="E97" s="56"/>
      <c r="F97" s="207" t="s">
        <v>160</v>
      </c>
      <c r="G97" s="207"/>
      <c r="H97" s="207"/>
      <c r="I97" s="58"/>
      <c r="J97" s="57"/>
    </row>
    <row r="98" spans="1:11" ht="13.5">
      <c r="A98" s="110">
        <f>A95</f>
        <v>0.5</v>
      </c>
      <c r="B98" s="122">
        <f>B95+1</f>
        <v>56</v>
      </c>
      <c r="C98" s="130" t="s">
        <v>84</v>
      </c>
      <c r="D98" s="113"/>
      <c r="E98" s="113"/>
      <c r="F98" s="128" t="str">
        <f>IF(K66="","",'Gruppen-Tabellen'!B41)</f>
        <v>C-Juniorinnen 03</v>
      </c>
      <c r="G98" s="120" t="s">
        <v>15</v>
      </c>
      <c r="H98" s="129" t="str">
        <f>IF(K54="","",'Gruppen-Tabellen'!B47)</f>
        <v>C-Juniorinnen 07</v>
      </c>
      <c r="I98" s="116">
        <v>2</v>
      </c>
      <c r="J98" s="114" t="s">
        <v>15</v>
      </c>
      <c r="K98" s="115">
        <v>1</v>
      </c>
    </row>
    <row r="99" spans="1:11" ht="14.25" thickBot="1">
      <c r="A99" s="69"/>
      <c r="B99" s="72"/>
      <c r="C99" s="76"/>
      <c r="D99" s="56"/>
      <c r="E99" s="61"/>
      <c r="F99" s="153" t="s">
        <v>169</v>
      </c>
      <c r="G99" s="59"/>
      <c r="H99" s="154" t="s">
        <v>170</v>
      </c>
      <c r="I99" s="208"/>
      <c r="J99" s="209"/>
      <c r="K99" s="210"/>
    </row>
    <row r="100" spans="1:11" ht="38.25" customHeight="1" thickBot="1">
      <c r="A100" s="168"/>
      <c r="B100" s="169"/>
      <c r="C100" s="170"/>
      <c r="D100" s="171"/>
      <c r="E100" s="171"/>
      <c r="F100" s="205" t="s">
        <v>136</v>
      </c>
      <c r="G100" s="205"/>
      <c r="H100" s="205"/>
      <c r="I100" s="172"/>
      <c r="J100" s="173"/>
      <c r="K100" s="174"/>
    </row>
    <row r="101" spans="1:11" ht="13.5">
      <c r="A101" s="158">
        <f>A95+Vorgaben!$D$3+Vorgaben!$D$5*2+Vorgaben!$D$7</f>
        <v>0.5138888888888888</v>
      </c>
      <c r="B101" s="159">
        <f>B98+1</f>
        <v>57</v>
      </c>
      <c r="C101" s="160" t="s">
        <v>83</v>
      </c>
      <c r="D101" s="161"/>
      <c r="E101" s="161"/>
      <c r="F101" s="162" t="str">
        <f>IF(K63="","",'Gruppen-Tabellen'!B3)</f>
        <v>D-Junioren 01</v>
      </c>
      <c r="G101" s="163" t="s">
        <v>15</v>
      </c>
      <c r="H101" s="164" t="str">
        <f>IF(K71="","",'Gruppen-Tabellen'!B10)</f>
        <v>D-Junioren 06</v>
      </c>
      <c r="I101" s="165">
        <v>7</v>
      </c>
      <c r="J101" s="166" t="s">
        <v>15</v>
      </c>
      <c r="K101" s="167">
        <v>8</v>
      </c>
    </row>
    <row r="102" spans="1:11" ht="13.5">
      <c r="A102" s="69"/>
      <c r="B102" s="73"/>
      <c r="C102" s="76"/>
      <c r="D102" s="56"/>
      <c r="E102" s="56"/>
      <c r="F102" s="153" t="s">
        <v>24</v>
      </c>
      <c r="G102" s="59"/>
      <c r="H102" s="154" t="s">
        <v>27</v>
      </c>
      <c r="I102" s="188" t="s">
        <v>95</v>
      </c>
      <c r="J102" s="189"/>
      <c r="K102" s="190"/>
    </row>
    <row r="103" spans="1:8" ht="13.5">
      <c r="A103" s="69"/>
      <c r="B103" s="72"/>
      <c r="C103" s="76"/>
      <c r="D103" s="56"/>
      <c r="E103" s="56"/>
      <c r="G103" s="41"/>
      <c r="H103" s="52"/>
    </row>
    <row r="104" spans="1:11" ht="13.5">
      <c r="A104" s="110">
        <f>A101</f>
        <v>0.5138888888888888</v>
      </c>
      <c r="B104" s="122">
        <f>B101+1</f>
        <v>58</v>
      </c>
      <c r="C104" s="130" t="s">
        <v>84</v>
      </c>
      <c r="D104" s="113"/>
      <c r="E104" s="113"/>
      <c r="F104" s="128" t="str">
        <f>IF(K71="","",'Gruppen-Tabellen'!B9)</f>
        <v>D-Junioren 05</v>
      </c>
      <c r="G104" s="120" t="s">
        <v>15</v>
      </c>
      <c r="H104" s="129" t="str">
        <f>IF(K63="","",'Gruppen-Tabellen'!B4)</f>
        <v>D-Junioren 02</v>
      </c>
      <c r="I104" s="116">
        <v>1</v>
      </c>
      <c r="J104" s="114" t="s">
        <v>15</v>
      </c>
      <c r="K104" s="115">
        <v>2</v>
      </c>
    </row>
    <row r="105" spans="1:11" ht="13.5">
      <c r="A105" s="69"/>
      <c r="B105" s="73"/>
      <c r="C105" s="76"/>
      <c r="D105" s="56"/>
      <c r="E105" s="56"/>
      <c r="F105" s="153" t="s">
        <v>22</v>
      </c>
      <c r="G105" s="59"/>
      <c r="H105" s="154" t="s">
        <v>20</v>
      </c>
      <c r="I105" s="188"/>
      <c r="J105" s="189"/>
      <c r="K105" s="190"/>
    </row>
    <row r="106" spans="1:10" ht="30" customHeight="1">
      <c r="A106" s="69"/>
      <c r="B106" s="65"/>
      <c r="C106" s="39"/>
      <c r="D106" s="56"/>
      <c r="E106" s="56"/>
      <c r="F106" s="185" t="s">
        <v>137</v>
      </c>
      <c r="G106" s="185"/>
      <c r="H106" s="185"/>
      <c r="I106" s="58"/>
      <c r="J106" s="57"/>
    </row>
    <row r="107" spans="1:11" ht="13.5">
      <c r="A107" s="110">
        <f>A101+Vorgaben!$D$3+Vorgaben!$D$5*2+Vorgaben!$D$7</f>
        <v>0.5277777777777777</v>
      </c>
      <c r="B107" s="122">
        <f>B104+1</f>
        <v>59</v>
      </c>
      <c r="C107" s="130" t="s">
        <v>83</v>
      </c>
      <c r="D107" s="113"/>
      <c r="E107" s="113"/>
      <c r="F107" s="128" t="str">
        <f>IF(K64="","",'Gruppen-Tabellen'!B15)</f>
        <v>D-Juniorinnen 01</v>
      </c>
      <c r="G107" s="120" t="s">
        <v>15</v>
      </c>
      <c r="H107" s="129" t="str">
        <f>IF(K63="","",'Gruppen-Tabellen'!B22)</f>
        <v>D-Juniorinnen 06</v>
      </c>
      <c r="I107" s="116">
        <v>3</v>
      </c>
      <c r="J107" s="114" t="s">
        <v>15</v>
      </c>
      <c r="K107" s="115">
        <v>4</v>
      </c>
    </row>
    <row r="108" spans="1:11" ht="13.5">
      <c r="A108" s="69"/>
      <c r="B108" s="72"/>
      <c r="C108" s="76"/>
      <c r="D108" s="56"/>
      <c r="E108" s="61"/>
      <c r="F108" s="153" t="s">
        <v>21</v>
      </c>
      <c r="G108" s="59"/>
      <c r="H108" s="154" t="s">
        <v>25</v>
      </c>
      <c r="I108" s="188"/>
      <c r="J108" s="189"/>
      <c r="K108" s="190"/>
    </row>
    <row r="109" spans="1:8" ht="13.5">
      <c r="A109" s="69"/>
      <c r="B109" s="73"/>
      <c r="C109" s="76"/>
      <c r="D109" s="56"/>
      <c r="E109" s="56"/>
      <c r="F109" s="59"/>
      <c r="G109" s="59"/>
      <c r="H109" s="60"/>
    </row>
    <row r="110" spans="1:11" ht="13.5">
      <c r="A110" s="110">
        <f>A107</f>
        <v>0.5277777777777777</v>
      </c>
      <c r="B110" s="122">
        <f>B107+1</f>
        <v>60</v>
      </c>
      <c r="C110" s="130" t="s">
        <v>84</v>
      </c>
      <c r="D110" s="113"/>
      <c r="E110" s="113"/>
      <c r="F110" s="128" t="str">
        <f>IF(K52="","",'Gruppen-Tabellen'!B21)</f>
        <v>D-Juniorinnen 05</v>
      </c>
      <c r="G110" s="120" t="s">
        <v>15</v>
      </c>
      <c r="H110" s="129" t="str">
        <f>IF(K64="","",'Gruppen-Tabellen'!B16)</f>
        <v>D-Juniorinnen 02</v>
      </c>
      <c r="I110" s="116">
        <v>3</v>
      </c>
      <c r="J110" s="114" t="s">
        <v>15</v>
      </c>
      <c r="K110" s="115">
        <v>2</v>
      </c>
    </row>
    <row r="111" spans="1:11" ht="13.5">
      <c r="A111" s="69"/>
      <c r="B111" s="73"/>
      <c r="C111" s="76"/>
      <c r="D111" s="56"/>
      <c r="E111" s="56"/>
      <c r="F111" s="153" t="s">
        <v>26</v>
      </c>
      <c r="G111" s="59"/>
      <c r="H111" s="154" t="s">
        <v>23</v>
      </c>
      <c r="I111" s="188"/>
      <c r="J111" s="189"/>
      <c r="K111" s="190"/>
    </row>
    <row r="112" spans="1:10" ht="33" customHeight="1">
      <c r="A112" s="69"/>
      <c r="B112" s="65"/>
      <c r="C112" s="39"/>
      <c r="D112" s="56"/>
      <c r="E112" s="56"/>
      <c r="F112" s="203" t="s">
        <v>138</v>
      </c>
      <c r="G112" s="203"/>
      <c r="H112" s="203"/>
      <c r="I112" s="58"/>
      <c r="J112" s="57"/>
    </row>
    <row r="113" spans="1:11" ht="13.5">
      <c r="A113" s="110">
        <f>A110+Vorgaben!$D$3+Vorgaben!$D$5*2+Vorgaben!$D$7</f>
        <v>0.5416666666666665</v>
      </c>
      <c r="B113" s="122">
        <f>B110+1</f>
        <v>61</v>
      </c>
      <c r="C113" s="130" t="s">
        <v>83</v>
      </c>
      <c r="D113" s="113"/>
      <c r="E113" s="113"/>
      <c r="F113" s="128" t="str">
        <f>IF(K65="","",'Gruppen-Tabellen'!B27)</f>
        <v>C-Junioren 01</v>
      </c>
      <c r="G113" s="120" t="s">
        <v>15</v>
      </c>
      <c r="H113" s="129" t="str">
        <f>IF(K73="","",'Gruppen-Tabellen'!B34)</f>
        <v>C-Junioren 06</v>
      </c>
      <c r="I113" s="116">
        <v>1</v>
      </c>
      <c r="J113" s="114" t="s">
        <v>15</v>
      </c>
      <c r="K113" s="115">
        <v>2</v>
      </c>
    </row>
    <row r="114" spans="1:11" ht="13.5">
      <c r="A114" s="69"/>
      <c r="B114" s="73"/>
      <c r="C114" s="76"/>
      <c r="D114" s="56"/>
      <c r="E114" s="56"/>
      <c r="F114" s="153" t="s">
        <v>85</v>
      </c>
      <c r="G114" s="59"/>
      <c r="H114" s="154" t="s">
        <v>89</v>
      </c>
      <c r="I114" s="188"/>
      <c r="J114" s="189"/>
      <c r="K114" s="190"/>
    </row>
    <row r="115" spans="1:8" ht="13.5">
      <c r="A115" s="69"/>
      <c r="B115" s="73"/>
      <c r="C115" s="76"/>
      <c r="D115" s="56"/>
      <c r="E115" s="56"/>
      <c r="F115" s="59"/>
      <c r="G115" s="59"/>
      <c r="H115" s="60"/>
    </row>
    <row r="116" spans="1:11" ht="13.5">
      <c r="A116" s="110">
        <f>A113</f>
        <v>0.5416666666666665</v>
      </c>
      <c r="B116" s="122">
        <f>B113+1</f>
        <v>62</v>
      </c>
      <c r="C116" s="130" t="s">
        <v>84</v>
      </c>
      <c r="D116" s="113"/>
      <c r="E116" s="113"/>
      <c r="F116" s="128" t="str">
        <f>IF(K73="","",'Gruppen-Tabellen'!B33)</f>
        <v>C-Junioren 05</v>
      </c>
      <c r="G116" s="120" t="s">
        <v>15</v>
      </c>
      <c r="H116" s="129" t="str">
        <f>IF(K65="","",'Gruppen-Tabellen'!B28)</f>
        <v>C-Junioren 02</v>
      </c>
      <c r="I116" s="116">
        <v>1</v>
      </c>
      <c r="J116" s="114" t="s">
        <v>15</v>
      </c>
      <c r="K116" s="115">
        <v>2</v>
      </c>
    </row>
    <row r="117" spans="1:11" ht="13.5">
      <c r="A117" s="69"/>
      <c r="B117" s="73"/>
      <c r="C117" s="76"/>
      <c r="D117" s="56"/>
      <c r="E117" s="56"/>
      <c r="F117" s="153" t="s">
        <v>86</v>
      </c>
      <c r="G117" s="59"/>
      <c r="H117" s="154" t="s">
        <v>90</v>
      </c>
      <c r="I117" s="188"/>
      <c r="J117" s="189"/>
      <c r="K117" s="190"/>
    </row>
    <row r="118" spans="1:10" ht="36" customHeight="1">
      <c r="A118" s="69"/>
      <c r="B118" s="65"/>
      <c r="C118" s="39"/>
      <c r="D118" s="56"/>
      <c r="E118" s="56"/>
      <c r="F118" s="185" t="s">
        <v>139</v>
      </c>
      <c r="G118" s="185"/>
      <c r="H118" s="185"/>
      <c r="I118" s="58"/>
      <c r="J118" s="57"/>
    </row>
    <row r="119" spans="1:11" ht="13.5">
      <c r="A119" s="110">
        <f>A113+Vorgaben!$D$3+Vorgaben!$D$5*2+Vorgaben!$D$7</f>
        <v>0.5555555555555554</v>
      </c>
      <c r="B119" s="122">
        <f>B116+1</f>
        <v>63</v>
      </c>
      <c r="C119" s="130" t="s">
        <v>83</v>
      </c>
      <c r="D119" s="113"/>
      <c r="E119" s="113"/>
      <c r="F119" s="128" t="str">
        <f>IF(K66="","",'Gruppen-Tabellen'!B39)</f>
        <v>C-Juniorinnen 01</v>
      </c>
      <c r="G119" s="120" t="s">
        <v>15</v>
      </c>
      <c r="H119" s="129" t="str">
        <f>IF(K54="","",'Gruppen-Tabellen'!B46)</f>
        <v>C-Juniorinnen 06</v>
      </c>
      <c r="I119" s="116">
        <v>3</v>
      </c>
      <c r="J119" s="114" t="s">
        <v>15</v>
      </c>
      <c r="K119" s="115">
        <v>4</v>
      </c>
    </row>
    <row r="120" spans="1:11" ht="13.5">
      <c r="A120" s="69"/>
      <c r="B120" s="73"/>
      <c r="C120" s="76"/>
      <c r="D120" s="56"/>
      <c r="E120" s="56"/>
      <c r="F120" s="153" t="s">
        <v>87</v>
      </c>
      <c r="G120" s="59"/>
      <c r="H120" s="154" t="s">
        <v>91</v>
      </c>
      <c r="I120" s="188"/>
      <c r="J120" s="189"/>
      <c r="K120" s="190"/>
    </row>
    <row r="121" spans="1:8" ht="13.5">
      <c r="A121" s="69"/>
      <c r="B121" s="72"/>
      <c r="C121" s="76"/>
      <c r="D121" s="56"/>
      <c r="E121" s="56"/>
      <c r="G121" s="41"/>
      <c r="H121" s="52"/>
    </row>
    <row r="122" spans="1:11" ht="13.5">
      <c r="A122" s="110">
        <f>A119</f>
        <v>0.5555555555555554</v>
      </c>
      <c r="B122" s="122">
        <f>B119+1</f>
        <v>64</v>
      </c>
      <c r="C122" s="130" t="s">
        <v>84</v>
      </c>
      <c r="D122" s="113"/>
      <c r="E122" s="113"/>
      <c r="F122" s="128" t="str">
        <f>IF(K54="","",'Gruppen-Tabellen'!B45)</f>
        <v>C-Juniorinnen 05</v>
      </c>
      <c r="G122" s="120" t="s">
        <v>15</v>
      </c>
      <c r="H122" s="129" t="str">
        <f>IF(K66="","",'Gruppen-Tabellen'!B40)</f>
        <v>C-Juniorinnen 02</v>
      </c>
      <c r="I122" s="116">
        <v>2</v>
      </c>
      <c r="J122" s="114" t="s">
        <v>15</v>
      </c>
      <c r="K122" s="115">
        <v>1</v>
      </c>
    </row>
    <row r="123" spans="1:11" ht="13.5">
      <c r="A123" s="69"/>
      <c r="B123" s="72"/>
      <c r="C123" s="76"/>
      <c r="D123" s="56"/>
      <c r="E123" s="61"/>
      <c r="F123" s="59" t="s">
        <v>88</v>
      </c>
      <c r="G123" s="59"/>
      <c r="H123" s="60" t="s">
        <v>92</v>
      </c>
      <c r="I123" s="188"/>
      <c r="J123" s="189"/>
      <c r="K123" s="190"/>
    </row>
    <row r="124" spans="1:8" ht="13.5" hidden="1">
      <c r="A124" s="69"/>
      <c r="B124" s="72"/>
      <c r="C124" s="76"/>
      <c r="D124" s="56"/>
      <c r="E124" s="56"/>
      <c r="G124" s="52"/>
      <c r="H124" s="52"/>
    </row>
    <row r="125" spans="1:8" ht="13.5" hidden="1">
      <c r="A125" s="69"/>
      <c r="B125" s="72"/>
      <c r="C125" s="77"/>
      <c r="D125" s="56"/>
      <c r="E125" s="56"/>
      <c r="F125" s="52"/>
      <c r="G125" s="41"/>
      <c r="H125" s="53"/>
    </row>
    <row r="126" spans="1:10" ht="33.75" customHeight="1">
      <c r="A126" s="69"/>
      <c r="B126" s="72"/>
      <c r="C126" s="76"/>
      <c r="D126" s="56"/>
      <c r="E126" s="61"/>
      <c r="F126" s="185" t="s">
        <v>140</v>
      </c>
      <c r="G126" s="185"/>
      <c r="H126" s="185"/>
      <c r="I126" s="58"/>
      <c r="J126" s="57"/>
    </row>
    <row r="127" spans="1:11" ht="13.5">
      <c r="A127" s="110">
        <f>A122+Vorgaben!$D$3+Vorgaben!$D$5*2+Vorgaben!$D$7</f>
        <v>0.5694444444444442</v>
      </c>
      <c r="B127" s="111">
        <f>B122+1</f>
        <v>65</v>
      </c>
      <c r="C127" s="130" t="s">
        <v>83</v>
      </c>
      <c r="D127" s="113"/>
      <c r="E127" s="113"/>
      <c r="F127" s="117" t="str">
        <f>IF(OR(I101="",K101=""),"",IF(I101&lt;K101,F101,IF(I101&gt;=K101,H101)))</f>
        <v>D-Junioren 01</v>
      </c>
      <c r="G127" s="114" t="s">
        <v>15</v>
      </c>
      <c r="H127" s="118" t="str">
        <f>IF(OR(I104="",K104=""),"",IF(I104&lt;K104,F104,IF(I104&gt;=K104,H104)))</f>
        <v>D-Junioren 05</v>
      </c>
      <c r="I127" s="116"/>
      <c r="J127" s="114" t="s">
        <v>15</v>
      </c>
      <c r="K127" s="115"/>
    </row>
    <row r="128" spans="1:11" ht="13.5">
      <c r="A128" s="69"/>
      <c r="B128" s="75"/>
      <c r="C128" s="76"/>
      <c r="D128" s="56"/>
      <c r="E128" s="56"/>
      <c r="F128" s="59" t="s">
        <v>175</v>
      </c>
      <c r="G128" s="59"/>
      <c r="H128" s="59" t="s">
        <v>176</v>
      </c>
      <c r="I128" s="188"/>
      <c r="J128" s="189"/>
      <c r="K128" s="190"/>
    </row>
    <row r="129" spans="1:10" ht="30" customHeight="1">
      <c r="A129" s="69"/>
      <c r="B129" s="65"/>
      <c r="C129" s="39"/>
      <c r="D129" s="56"/>
      <c r="E129" s="56"/>
      <c r="F129" s="185" t="s">
        <v>141</v>
      </c>
      <c r="G129" s="185"/>
      <c r="H129" s="185"/>
      <c r="I129" s="58"/>
      <c r="J129" s="57"/>
    </row>
    <row r="130" spans="1:11" ht="13.5">
      <c r="A130" s="110">
        <f>A127</f>
        <v>0.5694444444444442</v>
      </c>
      <c r="B130" s="111">
        <f>B127+1</f>
        <v>66</v>
      </c>
      <c r="C130" s="130" t="s">
        <v>84</v>
      </c>
      <c r="D130" s="113"/>
      <c r="E130" s="113"/>
      <c r="F130" s="117" t="str">
        <f>IF(OR(I107="",K107=""),"",IF(I107&lt;K107,F107,IF(I107&gt;=K107,H107)))</f>
        <v>D-Juniorinnen 01</v>
      </c>
      <c r="G130" s="114" t="s">
        <v>15</v>
      </c>
      <c r="H130" s="118" t="str">
        <f>IF(OR(I110="",K110=""),"",IF(I110&lt;K110,F110,IF(I110&gt;=K110,H110)))</f>
        <v>D-Juniorinnen 02</v>
      </c>
      <c r="I130" s="116"/>
      <c r="J130" s="114" t="s">
        <v>15</v>
      </c>
      <c r="K130" s="115"/>
    </row>
    <row r="131" spans="1:11" ht="13.5">
      <c r="A131" s="69"/>
      <c r="B131" s="75"/>
      <c r="C131" s="76"/>
      <c r="D131" s="56"/>
      <c r="E131" s="56"/>
      <c r="F131" s="59" t="s">
        <v>173</v>
      </c>
      <c r="G131" s="59"/>
      <c r="H131" s="59" t="s">
        <v>174</v>
      </c>
      <c r="I131" s="188"/>
      <c r="J131" s="189"/>
      <c r="K131" s="190"/>
    </row>
    <row r="132" spans="1:10" ht="30" customHeight="1">
      <c r="A132" s="69"/>
      <c r="B132" s="65"/>
      <c r="C132" s="39"/>
      <c r="D132" s="56"/>
      <c r="E132" s="56"/>
      <c r="F132" s="185" t="s">
        <v>143</v>
      </c>
      <c r="G132" s="185"/>
      <c r="H132" s="185"/>
      <c r="I132" s="58"/>
      <c r="J132" s="57"/>
    </row>
    <row r="133" spans="1:11" ht="13.5">
      <c r="A133" s="110">
        <f>A130+Vorgaben!$D$3+Vorgaben!$D$5*2+Vorgaben!$D$7</f>
        <v>0.583333333333333</v>
      </c>
      <c r="B133" s="111">
        <f>B130+1</f>
        <v>67</v>
      </c>
      <c r="C133" s="130" t="s">
        <v>83</v>
      </c>
      <c r="D133" s="113"/>
      <c r="E133" s="113"/>
      <c r="F133" s="117" t="str">
        <f>IF(OR(I113="",K113=""),"",IF(I113&lt;K113,F113,IF(I113&gt;=K113,H113)))</f>
        <v>C-Junioren 01</v>
      </c>
      <c r="G133" s="114" t="s">
        <v>15</v>
      </c>
      <c r="H133" s="118" t="str">
        <f>IF(OR(I116="",K116=""),"",IF(I116&lt;K116,F116,IF(I116&gt;=K116,H116)))</f>
        <v>C-Junioren 05</v>
      </c>
      <c r="I133" s="116"/>
      <c r="J133" s="114" t="s">
        <v>15</v>
      </c>
      <c r="K133" s="115"/>
    </row>
    <row r="134" spans="1:11" ht="13.5">
      <c r="A134" s="69"/>
      <c r="B134" s="75"/>
      <c r="C134" s="76"/>
      <c r="D134" s="56"/>
      <c r="E134" s="56"/>
      <c r="F134" s="59" t="s">
        <v>93</v>
      </c>
      <c r="G134" s="59"/>
      <c r="H134" s="59" t="s">
        <v>94</v>
      </c>
      <c r="I134" s="188"/>
      <c r="J134" s="189"/>
      <c r="K134" s="190"/>
    </row>
    <row r="135" spans="1:10" ht="30" customHeight="1">
      <c r="A135" s="69"/>
      <c r="B135" s="65"/>
      <c r="C135" s="39"/>
      <c r="D135" s="56"/>
      <c r="E135" s="56"/>
      <c r="F135" s="185" t="s">
        <v>142</v>
      </c>
      <c r="G135" s="185"/>
      <c r="H135" s="185"/>
      <c r="I135" s="58"/>
      <c r="J135" s="57"/>
    </row>
    <row r="136" spans="1:11" ht="13.5">
      <c r="A136" s="110">
        <f>A133</f>
        <v>0.583333333333333</v>
      </c>
      <c r="B136" s="111">
        <f>B133+1</f>
        <v>68</v>
      </c>
      <c r="C136" s="130" t="s">
        <v>84</v>
      </c>
      <c r="D136" s="113"/>
      <c r="E136" s="113"/>
      <c r="F136" s="117" t="str">
        <f>IF(OR(I119="",K119=""),"",IF(I119&lt;K119,F119,IF(I119&gt;=K119,H119)))</f>
        <v>C-Juniorinnen 01</v>
      </c>
      <c r="G136" s="114" t="s">
        <v>15</v>
      </c>
      <c r="H136" s="118" t="str">
        <f>IF(OR(I122="",K122=""),"",IF(I122&lt;K122,F122,IF(I122&gt;=K122,H122)))</f>
        <v>C-Juniorinnen 02</v>
      </c>
      <c r="I136" s="116"/>
      <c r="J136" s="114" t="s">
        <v>15</v>
      </c>
      <c r="K136" s="115"/>
    </row>
    <row r="137" spans="1:11" ht="13.5">
      <c r="A137" s="69"/>
      <c r="B137" s="75"/>
      <c r="C137" s="76"/>
      <c r="D137" s="56"/>
      <c r="E137" s="56"/>
      <c r="F137" s="59" t="s">
        <v>177</v>
      </c>
      <c r="G137" s="59"/>
      <c r="H137" s="59" t="s">
        <v>178</v>
      </c>
      <c r="I137" s="188"/>
      <c r="J137" s="189"/>
      <c r="K137" s="190"/>
    </row>
    <row r="138" spans="1:10" ht="33.75" customHeight="1">
      <c r="A138" s="69"/>
      <c r="B138" s="72"/>
      <c r="C138" s="76"/>
      <c r="D138" s="56"/>
      <c r="E138" s="61"/>
      <c r="F138" s="185" t="s">
        <v>144</v>
      </c>
      <c r="G138" s="185"/>
      <c r="H138" s="185"/>
      <c r="I138" s="58"/>
      <c r="J138" s="57"/>
    </row>
    <row r="139" spans="1:11" ht="13.5">
      <c r="A139" s="110">
        <f>A136+Vorgaben!$D$3+Vorgaben!$D$5*2+Vorgaben!$D$7</f>
        <v>0.5972222222222219</v>
      </c>
      <c r="B139" s="111">
        <f>B136+1</f>
        <v>69</v>
      </c>
      <c r="C139" s="130" t="s">
        <v>83</v>
      </c>
      <c r="D139" s="113"/>
      <c r="E139" s="113"/>
      <c r="F139" s="117" t="str">
        <f>IF(OR(I101="",K101=""),"",IF(I101&gt;K101,F101,IF(I101&lt;=K101,H101)))</f>
        <v>D-Junioren 06</v>
      </c>
      <c r="G139" s="114" t="s">
        <v>15</v>
      </c>
      <c r="H139" s="118" t="str">
        <f>IF(OR(I104="",K104=""),"",IF(I104&gt;K104,F104,IF(I104&lt;=K104,H104)))</f>
        <v>D-Junioren 02</v>
      </c>
      <c r="I139" s="116"/>
      <c r="J139" s="114" t="s">
        <v>15</v>
      </c>
      <c r="K139" s="115"/>
    </row>
    <row r="140" spans="1:11" ht="13.5">
      <c r="A140" s="69"/>
      <c r="B140" s="75"/>
      <c r="C140" s="76"/>
      <c r="D140" s="56"/>
      <c r="E140" s="56"/>
      <c r="F140" s="59" t="s">
        <v>180</v>
      </c>
      <c r="G140" s="59"/>
      <c r="H140" s="59" t="s">
        <v>181</v>
      </c>
      <c r="I140" s="188"/>
      <c r="J140" s="189"/>
      <c r="K140" s="190"/>
    </row>
    <row r="141" spans="1:10" s="147" customFormat="1" ht="33.75" customHeight="1">
      <c r="A141" s="143"/>
      <c r="B141" s="72"/>
      <c r="C141" s="144"/>
      <c r="D141" s="145"/>
      <c r="E141" s="146"/>
      <c r="F141" s="185" t="s">
        <v>145</v>
      </c>
      <c r="G141" s="185"/>
      <c r="H141" s="185"/>
      <c r="J141" s="148"/>
    </row>
    <row r="142" spans="1:8" ht="13.5" hidden="1">
      <c r="A142" s="69"/>
      <c r="B142" s="74"/>
      <c r="C142" s="76"/>
      <c r="D142" s="56"/>
      <c r="E142" s="56"/>
      <c r="G142" s="41"/>
      <c r="H142" s="52"/>
    </row>
    <row r="143" spans="1:11" ht="13.5">
      <c r="A143" s="110">
        <f>A139</f>
        <v>0.5972222222222219</v>
      </c>
      <c r="B143" s="111">
        <f>B139+1</f>
        <v>70</v>
      </c>
      <c r="C143" s="130" t="s">
        <v>84</v>
      </c>
      <c r="D143" s="113"/>
      <c r="E143" s="113"/>
      <c r="F143" s="117" t="str">
        <f>IF(OR(I107="",K107=""),"",IF(I107&gt;K107,F107,IF(I107&lt;=K107,H107)))</f>
        <v>D-Juniorinnen 06</v>
      </c>
      <c r="G143" s="114" t="s">
        <v>15</v>
      </c>
      <c r="H143" s="118" t="str">
        <f>IF(OR(I110="",K110=""),"",IF(I110&gt;K110,F110,IF(I110&lt;=K110,H110)))</f>
        <v>D-Juniorinnen 05</v>
      </c>
      <c r="I143" s="116"/>
      <c r="J143" s="114" t="s">
        <v>15</v>
      </c>
      <c r="K143" s="115"/>
    </row>
    <row r="144" spans="1:11" ht="13.5">
      <c r="A144" s="69"/>
      <c r="B144" s="72"/>
      <c r="C144" s="76"/>
      <c r="D144" s="56"/>
      <c r="E144" s="61"/>
      <c r="F144" s="59" t="s">
        <v>182</v>
      </c>
      <c r="G144" s="59"/>
      <c r="H144" s="59" t="s">
        <v>183</v>
      </c>
      <c r="I144" s="188"/>
      <c r="J144" s="189"/>
      <c r="K144" s="190"/>
    </row>
    <row r="145" spans="1:10" s="147" customFormat="1" ht="33.75" customHeight="1">
      <c r="A145" s="143"/>
      <c r="B145" s="72"/>
      <c r="C145" s="144"/>
      <c r="D145" s="145"/>
      <c r="E145" s="146"/>
      <c r="F145" s="185" t="s">
        <v>146</v>
      </c>
      <c r="G145" s="185"/>
      <c r="H145" s="185"/>
      <c r="J145" s="148"/>
    </row>
    <row r="146" spans="1:11" ht="13.5">
      <c r="A146" s="110">
        <f>A139+Vorgaben!$D$3+Vorgaben!$D$5*2+Vorgaben!$D$7</f>
        <v>0.6111111111111107</v>
      </c>
      <c r="B146" s="111">
        <f>B143+1</f>
        <v>71</v>
      </c>
      <c r="C146" s="130" t="s">
        <v>83</v>
      </c>
      <c r="D146" s="113"/>
      <c r="E146" s="113"/>
      <c r="F146" s="117" t="str">
        <f>IF(OR(I113="",K113=""),"",IF(I113&gt;K113,F113,IF(I113&lt;=K113,H113)))</f>
        <v>C-Junioren 06</v>
      </c>
      <c r="G146" s="114" t="s">
        <v>15</v>
      </c>
      <c r="H146" s="118" t="str">
        <f>IF(OR(I116="",K116=""),"",IF(I116&gt;K116,F116,IF(I116&lt;=K116,H116)))</f>
        <v>C-Junioren 02</v>
      </c>
      <c r="I146" s="116"/>
      <c r="J146" s="114" t="s">
        <v>15</v>
      </c>
      <c r="K146" s="115"/>
    </row>
    <row r="147" spans="1:11" ht="13.5">
      <c r="A147" s="69"/>
      <c r="B147" s="75"/>
      <c r="C147" s="76"/>
      <c r="D147" s="56"/>
      <c r="E147" s="56"/>
      <c r="F147" s="59" t="s">
        <v>179</v>
      </c>
      <c r="G147" s="59"/>
      <c r="H147" s="59" t="s">
        <v>184</v>
      </c>
      <c r="I147" s="188"/>
      <c r="J147" s="189"/>
      <c r="K147" s="190"/>
    </row>
    <row r="148" spans="1:10" s="147" customFormat="1" ht="33.75" customHeight="1">
      <c r="A148" s="143"/>
      <c r="B148" s="72"/>
      <c r="C148" s="144"/>
      <c r="D148" s="145"/>
      <c r="E148" s="146"/>
      <c r="F148" s="185" t="s">
        <v>147</v>
      </c>
      <c r="G148" s="185"/>
      <c r="H148" s="185"/>
      <c r="J148" s="148"/>
    </row>
    <row r="149" spans="1:11" ht="13.5">
      <c r="A149" s="110">
        <f>A146</f>
        <v>0.6111111111111107</v>
      </c>
      <c r="B149" s="111">
        <f>B146+1</f>
        <v>72</v>
      </c>
      <c r="C149" s="130" t="s">
        <v>84</v>
      </c>
      <c r="D149" s="113"/>
      <c r="E149" s="113"/>
      <c r="F149" s="117" t="str">
        <f>IF(OR(I119="",K119=""),"",IF(I119&gt;K119,F119,IF(I119&lt;=K119,H119)))</f>
        <v>C-Juniorinnen 06</v>
      </c>
      <c r="G149" s="114" t="s">
        <v>15</v>
      </c>
      <c r="H149" s="118" t="str">
        <f>IF(OR(I122="",K122=""),"",IF(I122&gt;K122,F122,IF(I122&lt;=K122,H122)))</f>
        <v>C-Juniorinnen 05</v>
      </c>
      <c r="I149" s="116"/>
      <c r="J149" s="114" t="s">
        <v>15</v>
      </c>
      <c r="K149" s="115"/>
    </row>
    <row r="150" spans="1:11" ht="13.5">
      <c r="A150" s="69"/>
      <c r="B150" s="75"/>
      <c r="C150" s="76"/>
      <c r="D150" s="56"/>
      <c r="E150" s="56"/>
      <c r="F150" s="59" t="s">
        <v>179</v>
      </c>
      <c r="G150" s="59"/>
      <c r="H150" s="59" t="s">
        <v>185</v>
      </c>
      <c r="I150" s="188"/>
      <c r="J150" s="189"/>
      <c r="K150" s="190"/>
    </row>
    <row r="151" spans="1:8" ht="13.5">
      <c r="A151" s="69"/>
      <c r="B151" s="74"/>
      <c r="C151" s="76"/>
      <c r="D151" s="56"/>
      <c r="E151" s="56"/>
      <c r="G151" s="41"/>
      <c r="H151" s="52"/>
    </row>
    <row r="152" spans="1:11" ht="13.5" hidden="1">
      <c r="A152" s="110">
        <f>A149+Vorgaben!$D$3+Vorgaben!$D$5</f>
        <v>0.6215277777777773</v>
      </c>
      <c r="B152" s="111">
        <f>B149+1</f>
        <v>73</v>
      </c>
      <c r="C152" s="112"/>
      <c r="D152" s="113"/>
      <c r="E152" s="113"/>
      <c r="F152" s="117">
        <f>IF(OR(I139="",K139=""),"",IF(I139&gt;K139,F139,IF(I139&lt;=K139,H139)))</f>
      </c>
      <c r="G152" s="114" t="s">
        <v>15</v>
      </c>
      <c r="H152" s="118">
        <f>IF(OR(I143="",K143=""),"",IF(I143&gt;K143,F143,IF(I143&lt;=K143,H143)))</f>
      </c>
      <c r="I152" s="116"/>
      <c r="J152" s="114" t="s">
        <v>15</v>
      </c>
      <c r="K152" s="115"/>
    </row>
  </sheetData>
  <sheetProtection/>
  <mergeCells count="140">
    <mergeCell ref="F88:H88"/>
    <mergeCell ref="I90:K90"/>
    <mergeCell ref="I93:K93"/>
    <mergeCell ref="F94:H94"/>
    <mergeCell ref="I96:K96"/>
    <mergeCell ref="I99:K99"/>
    <mergeCell ref="F91:H91"/>
    <mergeCell ref="F97:H97"/>
    <mergeCell ref="F76:H76"/>
    <mergeCell ref="I78:K78"/>
    <mergeCell ref="I81:K81"/>
    <mergeCell ref="F82:H82"/>
    <mergeCell ref="I84:K84"/>
    <mergeCell ref="I87:K87"/>
    <mergeCell ref="F79:H79"/>
    <mergeCell ref="F85:H85"/>
    <mergeCell ref="D73:E73"/>
    <mergeCell ref="D62:E62"/>
    <mergeCell ref="D66:E66"/>
    <mergeCell ref="D58:E58"/>
    <mergeCell ref="D54:E54"/>
    <mergeCell ref="D29:E29"/>
    <mergeCell ref="D37:E37"/>
    <mergeCell ref="D33:E33"/>
    <mergeCell ref="D41:E41"/>
    <mergeCell ref="D50:E50"/>
    <mergeCell ref="D70:E70"/>
    <mergeCell ref="D74:E74"/>
    <mergeCell ref="D61:E61"/>
    <mergeCell ref="D65:E65"/>
    <mergeCell ref="D69:E69"/>
    <mergeCell ref="D42:E42"/>
    <mergeCell ref="D45:E45"/>
    <mergeCell ref="D49:E49"/>
    <mergeCell ref="D53:E53"/>
    <mergeCell ref="D57:E57"/>
    <mergeCell ref="D46:E46"/>
    <mergeCell ref="A23:B23"/>
    <mergeCell ref="G23:H23"/>
    <mergeCell ref="I25:K25"/>
    <mergeCell ref="A20:B20"/>
    <mergeCell ref="G20:H20"/>
    <mergeCell ref="A21:B21"/>
    <mergeCell ref="G21:H21"/>
    <mergeCell ref="A22:B22"/>
    <mergeCell ref="G22:H22"/>
    <mergeCell ref="A16:B16"/>
    <mergeCell ref="G16:H16"/>
    <mergeCell ref="A17:B17"/>
    <mergeCell ref="G17:H17"/>
    <mergeCell ref="A19:B19"/>
    <mergeCell ref="G19:H19"/>
    <mergeCell ref="A13:B13"/>
    <mergeCell ref="G13:H13"/>
    <mergeCell ref="A14:B14"/>
    <mergeCell ref="G14:H14"/>
    <mergeCell ref="A15:B15"/>
    <mergeCell ref="G15:H15"/>
    <mergeCell ref="I111:K111"/>
    <mergeCell ref="I108:K108"/>
    <mergeCell ref="D48:E48"/>
    <mergeCell ref="D59:E59"/>
    <mergeCell ref="I150:K150"/>
    <mergeCell ref="F100:H100"/>
    <mergeCell ref="D52:E52"/>
    <mergeCell ref="I123:K123"/>
    <mergeCell ref="I147:K147"/>
    <mergeCell ref="I140:K140"/>
    <mergeCell ref="D60:E60"/>
    <mergeCell ref="D68:E68"/>
    <mergeCell ref="D72:E72"/>
    <mergeCell ref="I120:K120"/>
    <mergeCell ref="D30:E30"/>
    <mergeCell ref="D38:E38"/>
    <mergeCell ref="D34:E34"/>
    <mergeCell ref="D44:E44"/>
    <mergeCell ref="I117:K117"/>
    <mergeCell ref="I102:K102"/>
    <mergeCell ref="D56:E56"/>
    <mergeCell ref="D71:E71"/>
    <mergeCell ref="D40:E40"/>
    <mergeCell ref="D43:E43"/>
    <mergeCell ref="D63:E63"/>
    <mergeCell ref="D64:E64"/>
    <mergeCell ref="D47:E47"/>
    <mergeCell ref="D55:E55"/>
    <mergeCell ref="D51:E51"/>
    <mergeCell ref="D67:E67"/>
    <mergeCell ref="G9:H9"/>
    <mergeCell ref="D39:E39"/>
    <mergeCell ref="D36:E36"/>
    <mergeCell ref="D35:E35"/>
    <mergeCell ref="A8:B8"/>
    <mergeCell ref="A9:B9"/>
    <mergeCell ref="D31:E31"/>
    <mergeCell ref="D28:E28"/>
    <mergeCell ref="G10:H10"/>
    <mergeCell ref="D32:E32"/>
    <mergeCell ref="A1:B1"/>
    <mergeCell ref="A2:B2"/>
    <mergeCell ref="A3:B3"/>
    <mergeCell ref="A4:B4"/>
    <mergeCell ref="G5:H5"/>
    <mergeCell ref="G7:H7"/>
    <mergeCell ref="G1:H1"/>
    <mergeCell ref="G2:H2"/>
    <mergeCell ref="G3:H3"/>
    <mergeCell ref="G4:H4"/>
    <mergeCell ref="G11:H11"/>
    <mergeCell ref="I105:K105"/>
    <mergeCell ref="I114:K114"/>
    <mergeCell ref="I144:K144"/>
    <mergeCell ref="A5:B5"/>
    <mergeCell ref="A7:B7"/>
    <mergeCell ref="D27:E27"/>
    <mergeCell ref="A10:B10"/>
    <mergeCell ref="A11:B11"/>
    <mergeCell ref="G8:H8"/>
    <mergeCell ref="F106:H106"/>
    <mergeCell ref="F112:H112"/>
    <mergeCell ref="F118:H118"/>
    <mergeCell ref="F138:H138"/>
    <mergeCell ref="F141:H141"/>
    <mergeCell ref="F126:H126"/>
    <mergeCell ref="I128:K128"/>
    <mergeCell ref="F129:H129"/>
    <mergeCell ref="I131:K131"/>
    <mergeCell ref="F132:H132"/>
    <mergeCell ref="I134:K134"/>
    <mergeCell ref="F135:H135"/>
    <mergeCell ref="I137:K137"/>
    <mergeCell ref="F148:H148"/>
    <mergeCell ref="F145:H145"/>
    <mergeCell ref="D26:E26"/>
    <mergeCell ref="I26:K26"/>
    <mergeCell ref="A25:B25"/>
    <mergeCell ref="C25:E25"/>
    <mergeCell ref="A75:B75"/>
    <mergeCell ref="C75:E75"/>
    <mergeCell ref="I75:K75"/>
  </mergeCells>
  <printOptions/>
  <pageMargins left="0.5118110236220472" right="0.15748031496062992" top="0.984251968503937" bottom="0.1968503937007874" header="0.31496062992125984" footer="0.11811023622047245"/>
  <pageSetup horizontalDpi="300" verticalDpi="300" orientation="portrait" paperSize="9" r:id="rId2"/>
  <headerFooter alignWithMargins="0">
    <oddHeader>&amp;L&amp;"Arial,Fett Kursiv"&amp;12Hamburger ETV&amp;C&amp;"Arial,Fett"&amp;14 &amp;ETurnier
D-Junioren/D-Juniorinnen
C-Junioren/C-Juniorinnen
Spielplan
&amp;R&amp;"Arial,Fett Kursiv"&amp;12 30.02.2017</oddHeader>
  </headerFooter>
  <legacyDrawing r:id="rId1"/>
</worksheet>
</file>

<file path=xl/worksheets/sheet7.xml><?xml version="1.0" encoding="utf-8"?>
<worksheet xmlns="http://schemas.openxmlformats.org/spreadsheetml/2006/main" xmlns:r="http://schemas.openxmlformats.org/officeDocument/2006/relationships">
  <sheetPr codeName="Tabelle5"/>
  <dimension ref="A1:Y27"/>
  <sheetViews>
    <sheetView zoomScale="75" zoomScaleNormal="75" zoomScalePageLayoutView="0" workbookViewId="0" topLeftCell="A1">
      <selection activeCell="H17" sqref="H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36</v>
      </c>
      <c r="B2" s="15" t="s">
        <v>37</v>
      </c>
      <c r="C2" s="15"/>
      <c r="D2" s="15" t="s">
        <v>37</v>
      </c>
      <c r="E2" s="211" t="s">
        <v>12</v>
      </c>
      <c r="F2" s="211"/>
      <c r="G2" s="211"/>
      <c r="H2" s="63" t="s">
        <v>38</v>
      </c>
      <c r="I2" s="63" t="s">
        <v>39</v>
      </c>
      <c r="J2" s="16"/>
      <c r="K2" s="127" t="s">
        <v>74</v>
      </c>
      <c r="L2" s="17" t="s">
        <v>40</v>
      </c>
      <c r="M2" s="17" t="s">
        <v>1</v>
      </c>
      <c r="N2" s="212" t="s">
        <v>2</v>
      </c>
      <c r="O2" s="212"/>
      <c r="P2" s="212"/>
      <c r="Q2" s="17" t="s">
        <v>41</v>
      </c>
      <c r="R2" s="16"/>
      <c r="S2" s="11" t="s">
        <v>42</v>
      </c>
      <c r="T2" s="11" t="s">
        <v>43</v>
      </c>
      <c r="U2" s="11" t="s">
        <v>44</v>
      </c>
      <c r="V2" s="12" t="s">
        <v>45</v>
      </c>
      <c r="W2" s="12" t="s">
        <v>46</v>
      </c>
      <c r="X2" s="12" t="s">
        <v>51</v>
      </c>
      <c r="Y2" s="12" t="s">
        <v>52</v>
      </c>
    </row>
    <row r="3" spans="1:25" ht="12.75">
      <c r="A3" s="18"/>
      <c r="B3" s="18" t="str">
        <f>Spielplan2!$F20</f>
        <v>C-Juniorinnen 05</v>
      </c>
      <c r="C3" s="19" t="s">
        <v>14</v>
      </c>
      <c r="D3" s="20" t="str">
        <f>Spielplan2!$H20</f>
        <v>C-Juniorinnen 06</v>
      </c>
      <c r="E3" s="15">
        <f>IF(Spielplan2!$I20="","",Spielplan2!$I20)</f>
        <v>1</v>
      </c>
      <c r="F3" s="15" t="s">
        <v>15</v>
      </c>
      <c r="G3" s="15">
        <f>IF(Spielplan2!$K20="","",Spielplan2!$K20)</f>
        <v>0</v>
      </c>
      <c r="H3" s="64">
        <f aca="true" t="shared" si="0" ref="H3:H26">IF(OR($E3="",$G3=""),"",IF(E3&gt;G3,3,IF(E3=G3,1,0)))</f>
        <v>3</v>
      </c>
      <c r="I3" s="64">
        <f aca="true" t="shared" si="1" ref="I3:I26">IF(OR($E3="",$G3=""),"",IF(G3&gt;E3,3,IF(E3=G3,1,0)))</f>
        <v>0</v>
      </c>
      <c r="K3" s="62" t="str">
        <f>Vorgaben!A15</f>
        <v>C-Junioren 01</v>
      </c>
      <c r="L3" s="19">
        <f>SUM(S3:U3)</f>
        <v>3</v>
      </c>
      <c r="M3" s="19">
        <f>SUM(H4,I11,H19)</f>
        <v>3</v>
      </c>
      <c r="N3" s="15">
        <f>SUM(E4,G11,E19)</f>
        <v>3</v>
      </c>
      <c r="O3" s="15" t="s">
        <v>15</v>
      </c>
      <c r="P3" s="15">
        <f>SUM(G4,E11,G19)</f>
        <v>3</v>
      </c>
      <c r="Q3" s="15">
        <f>N3-P3</f>
        <v>0</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Spielplan2!$F14</f>
        <v>C-Junioren 01</v>
      </c>
      <c r="C4" s="19" t="s">
        <v>14</v>
      </c>
      <c r="D4" s="20" t="str">
        <f>Spielplan2!$H14</f>
        <v>C-Junioren 02</v>
      </c>
      <c r="E4" s="15">
        <f>IF(Spielplan2!$I14="","",Spielplan2!$I14)</f>
        <v>1</v>
      </c>
      <c r="F4" s="15" t="s">
        <v>15</v>
      </c>
      <c r="G4" s="15">
        <f>IF(Spielplan2!$K14="","",Spielplan2!$K14)</f>
        <v>1</v>
      </c>
      <c r="H4" s="64">
        <f t="shared" si="0"/>
        <v>1</v>
      </c>
      <c r="I4" s="64">
        <f t="shared" si="1"/>
        <v>1</v>
      </c>
      <c r="K4" s="62" t="str">
        <f>Vorgaben!A16</f>
        <v>C-Junioren 02</v>
      </c>
      <c r="L4" s="19">
        <f>SUM(S4:U4)</f>
        <v>3</v>
      </c>
      <c r="M4" s="19">
        <f>SUM(I4,H12,H20)</f>
        <v>3</v>
      </c>
      <c r="N4" s="15">
        <f>SUM(G4,E12,E20)</f>
        <v>3</v>
      </c>
      <c r="O4" s="15" t="s">
        <v>15</v>
      </c>
      <c r="P4" s="15">
        <f>SUM(E4,G12,G20)</f>
        <v>3</v>
      </c>
      <c r="Q4" s="15">
        <f>N4-P4</f>
        <v>0</v>
      </c>
      <c r="R4" s="21"/>
      <c r="S4" s="11">
        <f>IF(OR(E4="",G4=""),0,1)</f>
        <v>1</v>
      </c>
      <c r="T4" s="11">
        <f>IF(OR(E12="",G12=""),0,1)</f>
        <v>1</v>
      </c>
      <c r="U4" s="11">
        <f>IF(OR(E20="",G20=""),0,1)</f>
        <v>1</v>
      </c>
    </row>
    <row r="5" spans="1:21" ht="12.75">
      <c r="A5" s="18"/>
      <c r="B5" s="18" t="str">
        <f>Spielplan2!$F15</f>
        <v>C-Junioren 03</v>
      </c>
      <c r="C5" s="19" t="s">
        <v>14</v>
      </c>
      <c r="D5" s="20" t="str">
        <f>Spielplan2!$H15</f>
        <v>C-Junioren 04</v>
      </c>
      <c r="E5" s="15">
        <f>IF(Spielplan2!$I15="","",Spielplan2!$I15)</f>
        <v>1</v>
      </c>
      <c r="F5" s="15" t="s">
        <v>15</v>
      </c>
      <c r="G5" s="15">
        <f>IF(Spielplan2!$K15="","",Spielplan2!$K15)</f>
        <v>1</v>
      </c>
      <c r="H5" s="64">
        <f t="shared" si="0"/>
        <v>1</v>
      </c>
      <c r="I5" s="64">
        <f t="shared" si="1"/>
        <v>1</v>
      </c>
      <c r="K5" s="62" t="str">
        <f>Vorgaben!A17</f>
        <v>C-Junioren 03</v>
      </c>
      <c r="L5" s="19">
        <f>SUM(S5:U5)</f>
        <v>3</v>
      </c>
      <c r="M5" s="19">
        <f>SUM(H5,I12,I19)</f>
        <v>3</v>
      </c>
      <c r="N5" s="15">
        <f>SUM(E5,G12,G19)</f>
        <v>3</v>
      </c>
      <c r="O5" s="15" t="s">
        <v>15</v>
      </c>
      <c r="P5" s="15">
        <f>SUM(G5,E12,E19)</f>
        <v>3</v>
      </c>
      <c r="Q5" s="15">
        <f>N5-P5</f>
        <v>0</v>
      </c>
      <c r="R5" s="21"/>
      <c r="S5" s="11">
        <f>IF(OR(E5="",G5=""),0,1)</f>
        <v>1</v>
      </c>
      <c r="T5" s="11">
        <f>IF(OR(E12="",G12=""),0,1)</f>
        <v>1</v>
      </c>
      <c r="U5" s="11">
        <f>IF(OR(E19="",G19=""),0,1)</f>
        <v>1</v>
      </c>
    </row>
    <row r="6" spans="1:21" ht="12.75">
      <c r="A6" s="18"/>
      <c r="B6" s="18" t="str">
        <f>Spielplan2!$F16</f>
        <v>C-Junioren 05</v>
      </c>
      <c r="C6" s="19" t="s">
        <v>14</v>
      </c>
      <c r="D6" s="20" t="str">
        <f>Spielplan2!$H16</f>
        <v>C-Junioren 06</v>
      </c>
      <c r="E6" s="15">
        <f>IF(Spielplan2!$I16="","",Spielplan2!$I16)</f>
        <v>1</v>
      </c>
      <c r="F6" s="15" t="s">
        <v>15</v>
      </c>
      <c r="G6" s="15">
        <f>IF(Spielplan2!$K16="","",Spielplan2!$K16)</f>
        <v>0</v>
      </c>
      <c r="H6" s="64">
        <f t="shared" si="0"/>
        <v>3</v>
      </c>
      <c r="I6" s="64">
        <f t="shared" si="1"/>
        <v>0</v>
      </c>
      <c r="K6" s="62" t="str">
        <f>Vorgaben!A18</f>
        <v>C-Junioren 04</v>
      </c>
      <c r="L6" s="19">
        <f>SUM(S6:U6)</f>
        <v>3</v>
      </c>
      <c r="M6" s="19">
        <f>SUM(I5,H11,I20)</f>
        <v>3</v>
      </c>
      <c r="N6" s="15">
        <f>SUM(G5,E11,G20)</f>
        <v>3</v>
      </c>
      <c r="O6" s="15" t="s">
        <v>15</v>
      </c>
      <c r="P6" s="15">
        <f>SUM(E5,G11,E20)</f>
        <v>3</v>
      </c>
      <c r="Q6" s="15">
        <f>N6-P6</f>
        <v>0</v>
      </c>
      <c r="R6" s="21"/>
      <c r="S6" s="11">
        <f>IF(OR(E5="",G5=""),0,1)</f>
        <v>1</v>
      </c>
      <c r="T6" s="11">
        <f>IF(OR(E11="",G11=""),0,1)</f>
        <v>1</v>
      </c>
      <c r="U6" s="11">
        <f>IF(OR(E20="",G20=""),0,1)</f>
        <v>1</v>
      </c>
    </row>
    <row r="7" spans="1:18" ht="12.75">
      <c r="A7" s="18"/>
      <c r="B7" s="18" t="str">
        <f>Spielplan2!$F17</f>
        <v>C-Junioren 07</v>
      </c>
      <c r="C7" s="19" t="s">
        <v>14</v>
      </c>
      <c r="D7" s="20" t="str">
        <f>Spielplan2!$H17</f>
        <v>C-Junioren 08</v>
      </c>
      <c r="E7" s="15">
        <f>IF(Spielplan2!$I17="","",Spielplan2!$I17)</f>
        <v>1</v>
      </c>
      <c r="F7" s="15" t="s">
        <v>15</v>
      </c>
      <c r="G7" s="15">
        <f>IF(Spielplan2!$K17="","",Spielplan2!$K17)</f>
        <v>1</v>
      </c>
      <c r="H7" s="64">
        <f t="shared" si="0"/>
        <v>1</v>
      </c>
      <c r="I7" s="64">
        <f t="shared" si="1"/>
        <v>1</v>
      </c>
      <c r="K7" s="13"/>
      <c r="L7" s="19"/>
      <c r="M7" s="19"/>
      <c r="N7" s="15"/>
      <c r="O7" s="15"/>
      <c r="P7" s="15"/>
      <c r="Q7" s="15"/>
      <c r="R7" s="21"/>
    </row>
    <row r="8" spans="1:23" ht="12.75">
      <c r="A8" s="18"/>
      <c r="B8" s="18" t="str">
        <f>Spielplan2!$F21</f>
        <v>C-Juniorinnen 08</v>
      </c>
      <c r="C8" s="19" t="s">
        <v>14</v>
      </c>
      <c r="D8" s="20" t="str">
        <f>Spielplan2!$H21</f>
        <v>C-Juniorinnen 07</v>
      </c>
      <c r="E8" s="15">
        <f>IF(Spielplan2!$I21="","",Spielplan2!$I21)</f>
        <v>1</v>
      </c>
      <c r="F8" s="15" t="s">
        <v>15</v>
      </c>
      <c r="G8" s="15">
        <f>IF(Spielplan2!$K21="","",Spielplan2!$K21)</f>
        <v>1</v>
      </c>
      <c r="H8" s="64">
        <f t="shared" si="0"/>
        <v>1</v>
      </c>
      <c r="I8" s="64">
        <f t="shared" si="1"/>
        <v>1</v>
      </c>
      <c r="K8" s="213" t="s">
        <v>75</v>
      </c>
      <c r="L8" s="211" t="s">
        <v>40</v>
      </c>
      <c r="M8" s="211" t="s">
        <v>1</v>
      </c>
      <c r="N8" s="211" t="s">
        <v>2</v>
      </c>
      <c r="O8" s="211"/>
      <c r="P8" s="211"/>
      <c r="Q8" s="211" t="s">
        <v>41</v>
      </c>
      <c r="V8" s="22"/>
      <c r="W8" s="22"/>
    </row>
    <row r="9" spans="1:23" ht="12.75">
      <c r="A9" s="18"/>
      <c r="B9" s="18" t="str">
        <f>Spielplan2!$F18</f>
        <v>C-Juniorinnen 01</v>
      </c>
      <c r="C9" s="19" t="s">
        <v>14</v>
      </c>
      <c r="D9" s="20" t="str">
        <f>Spielplan2!$H18</f>
        <v>C-Juniorinnen 02</v>
      </c>
      <c r="E9" s="15">
        <f>IF(Spielplan2!$I18="","",Spielplan2!$I18)</f>
        <v>1</v>
      </c>
      <c r="F9" s="15" t="s">
        <v>15</v>
      </c>
      <c r="G9" s="15">
        <f>IF(Spielplan2!$K18="","",Spielplan2!$K18)</f>
        <v>1</v>
      </c>
      <c r="H9" s="64">
        <f t="shared" si="0"/>
        <v>1</v>
      </c>
      <c r="I9" s="64">
        <f t="shared" si="1"/>
        <v>1</v>
      </c>
      <c r="K9" s="211"/>
      <c r="L9" s="211"/>
      <c r="M9" s="211"/>
      <c r="N9" s="211"/>
      <c r="O9" s="211"/>
      <c r="P9" s="211"/>
      <c r="Q9" s="211"/>
      <c r="V9" s="22"/>
      <c r="W9" s="22"/>
    </row>
    <row r="10" spans="1:23" ht="12.75">
      <c r="A10" s="18"/>
      <c r="B10" s="18" t="str">
        <f>Spielplan2!$F19</f>
        <v>C-Juniorinnen 03</v>
      </c>
      <c r="C10" s="19" t="s">
        <v>14</v>
      </c>
      <c r="D10" s="20" t="str">
        <f>Spielplan2!$H19</f>
        <v>C-Juniorinnen 04</v>
      </c>
      <c r="E10" s="15">
        <f>IF(Spielplan2!$I19="","",Spielplan2!$I19)</f>
        <v>1</v>
      </c>
      <c r="F10" s="15" t="s">
        <v>15</v>
      </c>
      <c r="G10" s="15">
        <f>IF(Spielplan2!$K19="","",Spielplan2!$K19)</f>
        <v>1</v>
      </c>
      <c r="H10" s="64">
        <f t="shared" si="0"/>
        <v>1</v>
      </c>
      <c r="I10" s="64">
        <f t="shared" si="1"/>
        <v>1</v>
      </c>
      <c r="K10" s="62" t="str">
        <f>Vorgaben!A22</f>
        <v>C-Junioren 05</v>
      </c>
      <c r="L10" s="19">
        <f>SUM(S10:U10)</f>
        <v>3</v>
      </c>
      <c r="M10" s="19">
        <f>SUM(H6,I14,H21)</f>
        <v>9</v>
      </c>
      <c r="N10" s="15">
        <f>SUM(E6,G14,E21)</f>
        <v>6</v>
      </c>
      <c r="O10" s="15" t="s">
        <v>15</v>
      </c>
      <c r="P10" s="15">
        <f>SUM(G6,E14,G21)</f>
        <v>0</v>
      </c>
      <c r="Q10" s="15">
        <f>N10-P10</f>
        <v>6</v>
      </c>
      <c r="R10" s="23"/>
      <c r="S10" s="11">
        <f>IF(OR(E6="",G6=""),0,1)</f>
        <v>1</v>
      </c>
      <c r="T10" s="11">
        <f>IF(OR(E14="",G14=""),0,1)</f>
        <v>1</v>
      </c>
      <c r="U10" s="11">
        <f>IF(OR(E21="",G21=""),0,1)</f>
        <v>1</v>
      </c>
      <c r="V10" s="24"/>
      <c r="W10" s="24"/>
    </row>
    <row r="11" spans="1:23" ht="12.75">
      <c r="A11" s="18"/>
      <c r="B11" s="18" t="str">
        <f>Spielplan2!$F22</f>
        <v>C-Junioren 04</v>
      </c>
      <c r="C11" s="19" t="s">
        <v>14</v>
      </c>
      <c r="D11" s="20" t="str">
        <f>Spielplan2!$H22</f>
        <v>C-Junioren 01</v>
      </c>
      <c r="E11" s="15">
        <f>IF(Spielplan2!$I22="","",Spielplan2!$I22)</f>
        <v>1</v>
      </c>
      <c r="F11" s="15" t="s">
        <v>15</v>
      </c>
      <c r="G11" s="15">
        <f>IF(Spielplan2!$K22="","",Spielplan2!$K22)</f>
        <v>1</v>
      </c>
      <c r="H11" s="64">
        <f t="shared" si="0"/>
        <v>1</v>
      </c>
      <c r="I11" s="64">
        <f t="shared" si="1"/>
        <v>1</v>
      </c>
      <c r="J11" s="25"/>
      <c r="K11" s="62" t="str">
        <f>Vorgaben!A23</f>
        <v>C-Junioren 06</v>
      </c>
      <c r="L11" s="19">
        <f>SUM(S11:U11)</f>
        <v>3</v>
      </c>
      <c r="M11" s="19">
        <f>SUM(I6,H15,H22)</f>
        <v>2</v>
      </c>
      <c r="N11" s="15">
        <f>SUM(G6,E15,E22)</f>
        <v>2</v>
      </c>
      <c r="O11" s="15" t="s">
        <v>15</v>
      </c>
      <c r="P11" s="15">
        <f>SUM(E6,G15,G22)</f>
        <v>3</v>
      </c>
      <c r="Q11" s="15">
        <f>N11-P11</f>
        <v>-1</v>
      </c>
      <c r="R11" s="25"/>
      <c r="S11" s="11">
        <f>IF(OR(E6="",G6=""),0,1)</f>
        <v>1</v>
      </c>
      <c r="T11" s="11">
        <f>IF(OR(E15="",G15=""),0,1)</f>
        <v>1</v>
      </c>
      <c r="U11" s="11">
        <f>IF(OR(E22="",G22=""),0,1)</f>
        <v>1</v>
      </c>
      <c r="V11" s="25"/>
      <c r="W11" s="25"/>
    </row>
    <row r="12" spans="1:21" ht="12.75">
      <c r="A12" s="18"/>
      <c r="B12" s="18" t="str">
        <f>Spielplan2!$F23</f>
        <v>C-Junioren 02</v>
      </c>
      <c r="C12" s="19" t="s">
        <v>14</v>
      </c>
      <c r="D12" s="20" t="str">
        <f>Spielplan2!$H23</f>
        <v>C-Junioren 03</v>
      </c>
      <c r="E12" s="15">
        <f>IF(Spielplan2!$I23="","",Spielplan2!$I23)</f>
        <v>1</v>
      </c>
      <c r="F12" s="15" t="s">
        <v>15</v>
      </c>
      <c r="G12" s="15">
        <f>IF(Spielplan2!$K23="","",Spielplan2!$K23)</f>
        <v>1</v>
      </c>
      <c r="H12" s="64">
        <f t="shared" si="0"/>
        <v>1</v>
      </c>
      <c r="I12" s="64">
        <f t="shared" si="1"/>
        <v>1</v>
      </c>
      <c r="K12" s="62" t="str">
        <f>Vorgaben!A24</f>
        <v>C-Junioren 07</v>
      </c>
      <c r="L12" s="19">
        <f>SUM(S12:U12)</f>
        <v>3</v>
      </c>
      <c r="M12" s="19">
        <f>SUM(H7,I15,I21)</f>
        <v>2</v>
      </c>
      <c r="N12" s="15">
        <f>SUM(E7,G15,G21)</f>
        <v>2</v>
      </c>
      <c r="O12" s="15" t="s">
        <v>15</v>
      </c>
      <c r="P12" s="15">
        <f>SUM(G7,E15,E21)</f>
        <v>4</v>
      </c>
      <c r="Q12" s="15">
        <f>N12-P12</f>
        <v>-2</v>
      </c>
      <c r="S12" s="11">
        <f>IF(OR(E7="",G7=""),0,1)</f>
        <v>1</v>
      </c>
      <c r="T12" s="11">
        <f>IF(OR(E15="",G15=""),0,1)</f>
        <v>1</v>
      </c>
      <c r="U12" s="11">
        <f>IF(OR(E21="",G21=""),0,1)</f>
        <v>1</v>
      </c>
    </row>
    <row r="13" spans="1:21" ht="12.75">
      <c r="A13" s="18"/>
      <c r="B13" s="18" t="str">
        <f>Spielplan2!$F28</f>
        <v>C-Juniorinnen 05</v>
      </c>
      <c r="C13" s="19" t="s">
        <v>14</v>
      </c>
      <c r="D13" s="20" t="str">
        <f>Spielplan2!$H28</f>
        <v>C-Juniorinnen 07</v>
      </c>
      <c r="E13" s="15">
        <f>IF(Spielplan2!$I28="","",Spielplan2!$I28)</f>
        <v>2</v>
      </c>
      <c r="F13" s="15" t="s">
        <v>15</v>
      </c>
      <c r="G13" s="15">
        <f>IF(Spielplan2!$K28="","",Spielplan2!$K28)</f>
        <v>0</v>
      </c>
      <c r="H13" s="64">
        <f t="shared" si="0"/>
        <v>3</v>
      </c>
      <c r="I13" s="64">
        <f t="shared" si="1"/>
        <v>0</v>
      </c>
      <c r="K13" s="62" t="str">
        <f>Vorgaben!A25</f>
        <v>C-Junioren 08</v>
      </c>
      <c r="L13" s="19">
        <f>SUM(S13:U13)</f>
        <v>3</v>
      </c>
      <c r="M13" s="19">
        <f>SUM(I7,H14,I22)</f>
        <v>2</v>
      </c>
      <c r="N13" s="15">
        <f>SUM(G7,E14,G22)</f>
        <v>2</v>
      </c>
      <c r="O13" s="15" t="s">
        <v>15</v>
      </c>
      <c r="P13" s="15">
        <f>SUM(E7,G14,E22)</f>
        <v>5</v>
      </c>
      <c r="Q13" s="15">
        <f>N13-P13</f>
        <v>-3</v>
      </c>
      <c r="S13" s="11">
        <f>IF(OR(E7="",G7=""),0,1)</f>
        <v>1</v>
      </c>
      <c r="T13" s="11">
        <f>IF(OR(E14="",G14=""),0,1)</f>
        <v>1</v>
      </c>
      <c r="U13" s="11">
        <f>IF(OR(E22="",G22=""),0,1)</f>
        <v>1</v>
      </c>
    </row>
    <row r="14" spans="1:17" ht="15.75" customHeight="1">
      <c r="A14" s="18"/>
      <c r="B14" s="18" t="str">
        <f>Spielplan2!$F24</f>
        <v>C-Junioren 08</v>
      </c>
      <c r="C14" s="19" t="s">
        <v>14</v>
      </c>
      <c r="D14" s="20" t="str">
        <f>Spielplan2!$H24</f>
        <v>C-Junioren 05</v>
      </c>
      <c r="E14" s="15">
        <f>IF(Spielplan2!$I24="","",Spielplan2!$I24)</f>
        <v>0</v>
      </c>
      <c r="F14" s="15" t="s">
        <v>15</v>
      </c>
      <c r="G14" s="15">
        <f>IF(Spielplan2!$K24="","",Spielplan2!$K24)</f>
        <v>3</v>
      </c>
      <c r="H14" s="64">
        <f t="shared" si="0"/>
        <v>0</v>
      </c>
      <c r="I14" s="64">
        <f t="shared" si="1"/>
        <v>3</v>
      </c>
      <c r="K14" s="13"/>
      <c r="L14" s="19"/>
      <c r="M14" s="19"/>
      <c r="N14" s="15"/>
      <c r="O14" s="15"/>
      <c r="P14" s="15"/>
      <c r="Q14" s="15"/>
    </row>
    <row r="15" spans="1:23" ht="12.75" customHeight="1">
      <c r="A15" s="18"/>
      <c r="B15" s="18" t="str">
        <f>Spielplan2!$F25</f>
        <v>C-Junioren 06</v>
      </c>
      <c r="C15" s="19" t="s">
        <v>14</v>
      </c>
      <c r="D15" s="20" t="str">
        <f>Spielplan2!$H25</f>
        <v>C-Junioren 07</v>
      </c>
      <c r="E15" s="15">
        <f>IF(Spielplan2!$I25="","",Spielplan2!$I25)</f>
        <v>1</v>
      </c>
      <c r="F15" s="15" t="s">
        <v>15</v>
      </c>
      <c r="G15" s="15">
        <f>IF(Spielplan2!$K25="","",Spielplan2!$K25)</f>
        <v>1</v>
      </c>
      <c r="H15" s="64">
        <f t="shared" si="0"/>
        <v>1</v>
      </c>
      <c r="I15" s="64">
        <f t="shared" si="1"/>
        <v>1</v>
      </c>
      <c r="K15" s="213" t="s">
        <v>76</v>
      </c>
      <c r="L15" s="211" t="s">
        <v>40</v>
      </c>
      <c r="M15" s="211" t="s">
        <v>1</v>
      </c>
      <c r="N15" s="211" t="s">
        <v>2</v>
      </c>
      <c r="O15" s="211"/>
      <c r="P15" s="211"/>
      <c r="Q15" s="211" t="s">
        <v>41</v>
      </c>
      <c r="V15" s="22"/>
      <c r="W15" s="22"/>
    </row>
    <row r="16" spans="1:23" ht="12.75" customHeight="1">
      <c r="A16" s="18"/>
      <c r="B16" s="18" t="str">
        <f>Spielplan2!$F26</f>
        <v>C-Juniorinnen 04</v>
      </c>
      <c r="C16" s="19" t="s">
        <v>14</v>
      </c>
      <c r="D16" s="20" t="str">
        <f>Spielplan2!$H26</f>
        <v>C-Juniorinnen 01</v>
      </c>
      <c r="E16" s="15">
        <f>IF(Spielplan2!$I26="","",Spielplan2!$I26)</f>
        <v>1</v>
      </c>
      <c r="F16" s="15" t="s">
        <v>15</v>
      </c>
      <c r="G16" s="15">
        <f>IF(Spielplan2!$K26="","",Spielplan2!$K26)</f>
        <v>1</v>
      </c>
      <c r="H16" s="64">
        <f t="shared" si="0"/>
        <v>1</v>
      </c>
      <c r="I16" s="64">
        <f t="shared" si="1"/>
        <v>1</v>
      </c>
      <c r="K16" s="211"/>
      <c r="L16" s="211"/>
      <c r="M16" s="211"/>
      <c r="N16" s="211"/>
      <c r="O16" s="211"/>
      <c r="P16" s="211"/>
      <c r="Q16" s="211"/>
      <c r="V16" s="22"/>
      <c r="W16" s="22"/>
    </row>
    <row r="17" spans="1:23" ht="15.75" customHeight="1">
      <c r="A17" s="18"/>
      <c r="B17" s="18" t="str">
        <f>Spielplan2!$F27</f>
        <v>C-Juniorinnen 02</v>
      </c>
      <c r="C17" s="19" t="s">
        <v>14</v>
      </c>
      <c r="D17" s="20" t="str">
        <f>Spielplan2!$H27</f>
        <v>C-Juniorinnen 03</v>
      </c>
      <c r="E17" s="15">
        <f>IF(Spielplan2!$I27="","",Spielplan2!$I27)</f>
        <v>1</v>
      </c>
      <c r="F17" s="15" t="s">
        <v>15</v>
      </c>
      <c r="G17" s="15">
        <f>IF(Spielplan2!$K27="","",Spielplan2!$K27)</f>
        <v>1</v>
      </c>
      <c r="H17" s="64">
        <f t="shared" si="0"/>
        <v>1</v>
      </c>
      <c r="I17" s="64">
        <f t="shared" si="1"/>
        <v>1</v>
      </c>
      <c r="K17" s="3" t="str">
        <f>Vorgaben!B15</f>
        <v>C-Juniorinnen 01</v>
      </c>
      <c r="L17" s="19">
        <f>SUM(S17:U17)</f>
        <v>3</v>
      </c>
      <c r="M17" s="19">
        <f>SUM(H9,I16,H24)</f>
        <v>3</v>
      </c>
      <c r="N17" s="15">
        <f>SUM(E9,G16,E24)</f>
        <v>3</v>
      </c>
      <c r="O17" s="15" t="s">
        <v>15</v>
      </c>
      <c r="P17" s="15">
        <f>SUM(G9,E16,G24)</f>
        <v>3</v>
      </c>
      <c r="Q17" s="15">
        <f>N17-P17</f>
        <v>0</v>
      </c>
      <c r="R17" s="23"/>
      <c r="S17" s="11">
        <f>IF(OR(E9="",G9=""),0,1)</f>
        <v>1</v>
      </c>
      <c r="T17" s="11">
        <f>IF(OR(E16="",G16=""),0,1)</f>
        <v>1</v>
      </c>
      <c r="U17" s="11">
        <f>IF(OR(E24="",G24=""),0,1)</f>
        <v>1</v>
      </c>
      <c r="V17" s="24"/>
      <c r="W17" s="24"/>
    </row>
    <row r="18" spans="1:23" ht="12.75">
      <c r="A18" s="18"/>
      <c r="B18" s="18" t="str">
        <f>Spielplan2!$F29</f>
        <v>C-Juniorinnen 06</v>
      </c>
      <c r="C18" s="19" t="s">
        <v>14</v>
      </c>
      <c r="D18" s="20" t="str">
        <f>Spielplan2!$H29</f>
        <v>C-Juniorinnen 08</v>
      </c>
      <c r="E18" s="15">
        <f>IF(Spielplan2!$I29="","",Spielplan2!$I29)</f>
        <v>1</v>
      </c>
      <c r="F18" s="15" t="s">
        <v>15</v>
      </c>
      <c r="G18" s="15">
        <f>IF(Spielplan2!$K29="","",Spielplan2!$K29)</f>
        <v>1</v>
      </c>
      <c r="H18" s="64">
        <f t="shared" si="0"/>
        <v>1</v>
      </c>
      <c r="I18" s="64">
        <f t="shared" si="1"/>
        <v>1</v>
      </c>
      <c r="K18" s="3" t="str">
        <f>Vorgaben!B16</f>
        <v>C-Juniorinnen 02</v>
      </c>
      <c r="L18" s="19">
        <f>SUM(S18:U18)</f>
        <v>3</v>
      </c>
      <c r="M18" s="19">
        <f>SUM(I9,H17,H25)</f>
        <v>3</v>
      </c>
      <c r="N18" s="15">
        <f>SUM(G9,E17,E25)</f>
        <v>3</v>
      </c>
      <c r="O18" s="15" t="s">
        <v>15</v>
      </c>
      <c r="P18" s="15">
        <f>SUM(E9,G17,G25)</f>
        <v>3</v>
      </c>
      <c r="Q18" s="15">
        <f>N18-P18</f>
        <v>0</v>
      </c>
      <c r="R18" s="25"/>
      <c r="S18" s="11">
        <f>IF(OR(E9="",G9=""),0,1)</f>
        <v>1</v>
      </c>
      <c r="T18" s="11">
        <f>IF(OR(E17="",G17=""),0,1)</f>
        <v>1</v>
      </c>
      <c r="U18" s="11">
        <f>IF(OR(E25="",G25=""),0,1)</f>
        <v>1</v>
      </c>
      <c r="V18" s="25"/>
      <c r="W18" s="25"/>
    </row>
    <row r="19" spans="1:21" ht="12.75">
      <c r="A19" s="18"/>
      <c r="B19" s="18" t="str">
        <f>Spielplan2!$F30</f>
        <v>C-Junioren 01</v>
      </c>
      <c r="C19" s="19" t="s">
        <v>14</v>
      </c>
      <c r="D19" s="20" t="str">
        <f>Spielplan2!$H30</f>
        <v>C-Junioren 03</v>
      </c>
      <c r="E19" s="15">
        <f>IF(Spielplan2!$I30="","",Spielplan2!$I30)</f>
        <v>1</v>
      </c>
      <c r="F19" s="15" t="s">
        <v>15</v>
      </c>
      <c r="G19" s="15">
        <f>IF(Spielplan2!$K30="","",Spielplan2!$K30)</f>
        <v>1</v>
      </c>
      <c r="H19" s="64">
        <f t="shared" si="0"/>
        <v>1</v>
      </c>
      <c r="I19" s="64">
        <f t="shared" si="1"/>
        <v>1</v>
      </c>
      <c r="K19" s="3" t="str">
        <f>Vorgaben!B17</f>
        <v>C-Juniorinnen 03</v>
      </c>
      <c r="L19" s="19">
        <f>SUM(S19:U19)</f>
        <v>3</v>
      </c>
      <c r="M19" s="19">
        <f>SUM(H10,I17,I24)</f>
        <v>3</v>
      </c>
      <c r="N19" s="15">
        <f>SUM(E10,G17,G24)</f>
        <v>3</v>
      </c>
      <c r="O19" s="15" t="s">
        <v>15</v>
      </c>
      <c r="P19" s="15">
        <f>SUM(G10,E17,E24)</f>
        <v>3</v>
      </c>
      <c r="Q19" s="15">
        <f>N19-P19</f>
        <v>0</v>
      </c>
      <c r="S19" s="11">
        <f>IF(OR(E10="",G10=""),0,1)</f>
        <v>1</v>
      </c>
      <c r="T19" s="11">
        <f>IF(OR(E17="",G17=""),0,1)</f>
        <v>1</v>
      </c>
      <c r="U19" s="11">
        <f>IF(OR(E24="",G24=""),0,1)</f>
        <v>1</v>
      </c>
    </row>
    <row r="20" spans="1:21" ht="12.75">
      <c r="A20" s="18"/>
      <c r="B20" s="18" t="str">
        <f>Spielplan2!$F31</f>
        <v>C-Junioren 02</v>
      </c>
      <c r="C20" s="19" t="s">
        <v>14</v>
      </c>
      <c r="D20" s="20" t="str">
        <f>Spielplan2!$H31</f>
        <v>C-Junioren 04</v>
      </c>
      <c r="E20" s="15">
        <f>IF(Spielplan2!$I31="","",Spielplan2!$I31)</f>
        <v>1</v>
      </c>
      <c r="F20" s="15" t="s">
        <v>15</v>
      </c>
      <c r="G20" s="15">
        <f>IF(Spielplan2!$K31="","",Spielplan2!$K31)</f>
        <v>1</v>
      </c>
      <c r="H20" s="64">
        <f t="shared" si="0"/>
        <v>1</v>
      </c>
      <c r="I20" s="64">
        <f>IF(OR($E20="",$G20=""),"",IF(G20&gt;E20,3,IF(E20=G20,1,0)))</f>
        <v>1</v>
      </c>
      <c r="K20" s="3" t="str">
        <f>Vorgaben!B18</f>
        <v>C-Juniorinnen 04</v>
      </c>
      <c r="L20" s="19">
        <f>SUM(S20:U20)</f>
        <v>3</v>
      </c>
      <c r="M20" s="19">
        <f>SUM(I10,H16,I25)</f>
        <v>3</v>
      </c>
      <c r="N20" s="15">
        <f>SUM(G10,E16,G25)</f>
        <v>3</v>
      </c>
      <c r="O20" s="15" t="s">
        <v>15</v>
      </c>
      <c r="P20" s="15">
        <f>SUM(E10,G16,E25)</f>
        <v>3</v>
      </c>
      <c r="Q20" s="15">
        <f>N20-P20</f>
        <v>0</v>
      </c>
      <c r="S20" s="11">
        <f>IF(OR(E10="",G10=""),0,1)</f>
        <v>1</v>
      </c>
      <c r="T20" s="11">
        <f>IF(OR(E16="",G16=""),0,1)</f>
        <v>1</v>
      </c>
      <c r="U20" s="11">
        <f>IF(OR(E25="",G25=""),0,1)</f>
        <v>1</v>
      </c>
    </row>
    <row r="21" spans="1:17" ht="12.75">
      <c r="A21" s="18"/>
      <c r="B21" s="18" t="str">
        <f>Spielplan2!$F32</f>
        <v>C-Junioren 05</v>
      </c>
      <c r="C21" s="19" t="s">
        <v>14</v>
      </c>
      <c r="D21" s="20" t="str">
        <f>Spielplan2!$H32</f>
        <v>C-Junioren 07</v>
      </c>
      <c r="E21" s="15">
        <f>IF(Spielplan2!$I32="","",Spielplan2!$I32)</f>
        <v>2</v>
      </c>
      <c r="F21" s="15" t="s">
        <v>15</v>
      </c>
      <c r="G21" s="15">
        <f>IF(Spielplan2!$K32="","",Spielplan2!$K32)</f>
        <v>0</v>
      </c>
      <c r="H21" s="64">
        <f t="shared" si="0"/>
        <v>3</v>
      </c>
      <c r="I21" s="64">
        <f t="shared" si="1"/>
        <v>0</v>
      </c>
      <c r="K21" s="13"/>
      <c r="L21" s="19"/>
      <c r="M21" s="19"/>
      <c r="N21" s="15"/>
      <c r="O21" s="15"/>
      <c r="P21" s="15"/>
      <c r="Q21" s="15"/>
    </row>
    <row r="22" spans="1:23" ht="12.75">
      <c r="A22" s="18"/>
      <c r="B22" s="18" t="str">
        <f>Spielplan2!$F33</f>
        <v>C-Junioren 06</v>
      </c>
      <c r="C22" s="19" t="s">
        <v>14</v>
      </c>
      <c r="D22" s="20" t="str">
        <f>Spielplan2!$H33</f>
        <v>C-Junioren 08</v>
      </c>
      <c r="E22" s="15">
        <f>IF(Spielplan2!$I33="","",Spielplan2!$I33)</f>
        <v>1</v>
      </c>
      <c r="F22" s="15" t="s">
        <v>15</v>
      </c>
      <c r="G22" s="15">
        <f>IF(Spielplan2!$K33="","",Spielplan2!$K33)</f>
        <v>1</v>
      </c>
      <c r="H22" s="64">
        <f t="shared" si="0"/>
        <v>1</v>
      </c>
      <c r="I22" s="64">
        <f t="shared" si="1"/>
        <v>1</v>
      </c>
      <c r="K22" s="213" t="s">
        <v>77</v>
      </c>
      <c r="L22" s="211" t="s">
        <v>40</v>
      </c>
      <c r="M22" s="211" t="s">
        <v>1</v>
      </c>
      <c r="N22" s="211" t="s">
        <v>2</v>
      </c>
      <c r="O22" s="211"/>
      <c r="P22" s="211"/>
      <c r="Q22" s="211" t="s">
        <v>41</v>
      </c>
      <c r="V22" s="22"/>
      <c r="W22" s="22"/>
    </row>
    <row r="23" spans="1:23" ht="12.75">
      <c r="A23" s="18"/>
      <c r="B23" s="18" t="str">
        <f>Spielplan2!$F36</f>
        <v>C-Juniorinnen 07</v>
      </c>
      <c r="C23" s="19" t="s">
        <v>14</v>
      </c>
      <c r="D23" s="20" t="str">
        <f>Spielplan2!$H36</f>
        <v>C-Juniorinnen 06</v>
      </c>
      <c r="E23" s="15">
        <f>IF(Spielplan2!$I36="","",Spielplan2!$I36)</f>
        <v>1</v>
      </c>
      <c r="F23" s="15" t="s">
        <v>15</v>
      </c>
      <c r="G23" s="15">
        <f>IF(Spielplan2!$K36="","",Spielplan2!$K36)</f>
        <v>1</v>
      </c>
      <c r="H23" s="64">
        <f t="shared" si="0"/>
        <v>1</v>
      </c>
      <c r="I23" s="64">
        <f t="shared" si="1"/>
        <v>1</v>
      </c>
      <c r="K23" s="211"/>
      <c r="L23" s="211"/>
      <c r="M23" s="211"/>
      <c r="N23" s="211"/>
      <c r="O23" s="211"/>
      <c r="P23" s="211"/>
      <c r="Q23" s="211"/>
      <c r="V23" s="22"/>
      <c r="W23" s="22"/>
    </row>
    <row r="24" spans="1:23" ht="12.75">
      <c r="A24" s="18"/>
      <c r="B24" s="18" t="str">
        <f>Spielplan2!$F34</f>
        <v>C-Juniorinnen 01</v>
      </c>
      <c r="C24" s="19" t="s">
        <v>14</v>
      </c>
      <c r="D24" s="20" t="str">
        <f>Spielplan2!$H34</f>
        <v>C-Juniorinnen 03</v>
      </c>
      <c r="E24" s="15">
        <f>IF(Spielplan2!$I34="","",Spielplan2!$I34)</f>
        <v>1</v>
      </c>
      <c r="F24" s="15" t="s">
        <v>15</v>
      </c>
      <c r="G24" s="15">
        <f>IF(Spielplan2!$K34="","",Spielplan2!$K34)</f>
        <v>1</v>
      </c>
      <c r="H24" s="64">
        <f t="shared" si="0"/>
        <v>1</v>
      </c>
      <c r="I24" s="64">
        <f t="shared" si="1"/>
        <v>1</v>
      </c>
      <c r="K24" s="62" t="str">
        <f>Vorgaben!B22</f>
        <v>C-Juniorinnen 05</v>
      </c>
      <c r="L24" s="19">
        <f>SUM(S24:U24)</f>
        <v>3</v>
      </c>
      <c r="M24" s="19">
        <f>SUM(H3,H13,I26)</f>
        <v>9</v>
      </c>
      <c r="N24" s="15">
        <f>SUM(E3,E13,G26)</f>
        <v>6</v>
      </c>
      <c r="O24" s="15" t="s">
        <v>15</v>
      </c>
      <c r="P24" s="15">
        <f>SUM(G3,G13,E26)</f>
        <v>0</v>
      </c>
      <c r="Q24" s="15">
        <f>N24-P24</f>
        <v>6</v>
      </c>
      <c r="R24" s="23"/>
      <c r="S24" s="11">
        <f>IF(OR(E3="",G3=""),0,1)</f>
        <v>1</v>
      </c>
      <c r="T24" s="11">
        <f>IF(OR(E13="",G13=""),0,1)</f>
        <v>1</v>
      </c>
      <c r="U24" s="11">
        <f>IF(OR(E26="",G26=""),0,1)</f>
        <v>1</v>
      </c>
      <c r="W24" s="24"/>
    </row>
    <row r="25" spans="1:23" ht="12.75">
      <c r="A25" s="18"/>
      <c r="B25" s="18" t="str">
        <f>Spielplan2!$F35</f>
        <v>C-Juniorinnen 02</v>
      </c>
      <c r="C25" s="19" t="s">
        <v>14</v>
      </c>
      <c r="D25" s="20" t="str">
        <f>Spielplan2!$H35</f>
        <v>C-Juniorinnen 04</v>
      </c>
      <c r="E25" s="15">
        <f>IF(Spielplan2!$I35="","",Spielplan2!$I35)</f>
        <v>1</v>
      </c>
      <c r="F25" s="15" t="s">
        <v>15</v>
      </c>
      <c r="G25" s="15">
        <f>IF(Spielplan2!$K35="","",Spielplan2!$K35)</f>
        <v>1</v>
      </c>
      <c r="H25" s="64">
        <f t="shared" si="0"/>
        <v>1</v>
      </c>
      <c r="I25" s="64">
        <f t="shared" si="1"/>
        <v>1</v>
      </c>
      <c r="K25" s="62" t="str">
        <f>Vorgaben!B23</f>
        <v>C-Juniorinnen 06</v>
      </c>
      <c r="L25" s="19">
        <f>SUM(S25:U25)</f>
        <v>3</v>
      </c>
      <c r="M25" s="19">
        <f>SUM(I3,H18,I23)</f>
        <v>2</v>
      </c>
      <c r="N25" s="15">
        <f>SUM(G3,E18,G23)</f>
        <v>2</v>
      </c>
      <c r="O25" s="15" t="s">
        <v>15</v>
      </c>
      <c r="P25" s="15">
        <f>SUM(E3,G18,E23)</f>
        <v>3</v>
      </c>
      <c r="Q25" s="15">
        <f>N25-P25</f>
        <v>-1</v>
      </c>
      <c r="R25" s="25"/>
      <c r="S25" s="11">
        <f>IF(OR(E3="",G3=""),0,1)</f>
        <v>1</v>
      </c>
      <c r="T25" s="11">
        <f>IF(OR(E18="",G18=""),0,1)</f>
        <v>1</v>
      </c>
      <c r="U25" s="11">
        <f>IF(OR(E23="",G23=""),0,1)</f>
        <v>1</v>
      </c>
      <c r="W25" s="25"/>
    </row>
    <row r="26" spans="1:21" ht="12.75">
      <c r="A26" s="18"/>
      <c r="B26" s="18" t="str">
        <f>Spielplan2!$F37</f>
        <v>C-Juniorinnen 08</v>
      </c>
      <c r="C26" s="19" t="s">
        <v>14</v>
      </c>
      <c r="D26" s="20" t="str">
        <f>Spielplan2!$H37</f>
        <v>C-Juniorinnen 05</v>
      </c>
      <c r="E26" s="15">
        <f>IF(Spielplan2!$I37="","",Spielplan2!$I37)</f>
        <v>0</v>
      </c>
      <c r="F26" s="15" t="s">
        <v>15</v>
      </c>
      <c r="G26" s="15">
        <f>IF(Spielplan2!$K37="","",Spielplan2!$K37)</f>
        <v>3</v>
      </c>
      <c r="H26" s="64">
        <f t="shared" si="0"/>
        <v>0</v>
      </c>
      <c r="I26" s="64">
        <f t="shared" si="1"/>
        <v>3</v>
      </c>
      <c r="J26" s="26"/>
      <c r="K26" s="62" t="str">
        <f>Vorgaben!B24</f>
        <v>C-Juniorinnen 07</v>
      </c>
      <c r="L26" s="19">
        <f>SUM(S26:U26)</f>
        <v>3</v>
      </c>
      <c r="M26" s="19">
        <f>SUM(I8,I13,H23)</f>
        <v>2</v>
      </c>
      <c r="N26" s="15">
        <f>SUM(G8,G13,E23)</f>
        <v>2</v>
      </c>
      <c r="O26" s="15" t="s">
        <v>15</v>
      </c>
      <c r="P26" s="15">
        <f>SUM(E8,E13,G23)</f>
        <v>4</v>
      </c>
      <c r="Q26" s="15">
        <f>N26-P26</f>
        <v>-2</v>
      </c>
      <c r="S26" s="11">
        <f>IF(OR(E8="",G8=""),0,1)</f>
        <v>1</v>
      </c>
      <c r="T26" s="11">
        <f>IF(OR(E13="",G13=""),0,1)</f>
        <v>1</v>
      </c>
      <c r="U26" s="11">
        <f>IF(OR(E23="",G23=""),0,1)</f>
        <v>1</v>
      </c>
    </row>
    <row r="27" spans="1:21" ht="12.75">
      <c r="A27" s="18"/>
      <c r="B27" s="18"/>
      <c r="C27" s="19"/>
      <c r="D27" s="20"/>
      <c r="E27" s="15"/>
      <c r="F27" s="15"/>
      <c r="G27" s="15"/>
      <c r="K27" s="62" t="str">
        <f>Vorgaben!B25</f>
        <v>C-Juniorinnen 08</v>
      </c>
      <c r="L27" s="19">
        <f>SUM(S27:U27)</f>
        <v>3</v>
      </c>
      <c r="M27" s="19">
        <f>SUM(H8,I18,H26)</f>
        <v>2</v>
      </c>
      <c r="N27" s="15">
        <f>SUM(E8,G18,E26)</f>
        <v>2</v>
      </c>
      <c r="O27" s="15" t="s">
        <v>15</v>
      </c>
      <c r="P27" s="15">
        <f>SUM(G8,E18,G26)</f>
        <v>5</v>
      </c>
      <c r="Q27" s="15">
        <f>N27-P27</f>
        <v>-3</v>
      </c>
      <c r="S27" s="11">
        <f>IF(OR(E8="",G8=""),0,1)</f>
        <v>1</v>
      </c>
      <c r="T27" s="11">
        <f>IF(OR(E18="",G18=""),0,1)</f>
        <v>1</v>
      </c>
      <c r="U27" s="11">
        <f>IF(OR(E26="",G26=""),0,1)</f>
        <v>1</v>
      </c>
    </row>
    <row r="29" ht="12.75"/>
    <row r="30" ht="12.75"/>
    <row r="31" ht="12.75"/>
    <row r="32"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E26" sqref="E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36</v>
      </c>
      <c r="B2" s="15" t="s">
        <v>37</v>
      </c>
      <c r="C2" s="15"/>
      <c r="D2" s="15" t="s">
        <v>37</v>
      </c>
      <c r="E2" s="211" t="s">
        <v>12</v>
      </c>
      <c r="F2" s="211"/>
      <c r="G2" s="211"/>
      <c r="H2" s="63" t="s">
        <v>38</v>
      </c>
      <c r="I2" s="63" t="s">
        <v>39</v>
      </c>
      <c r="J2" s="16"/>
      <c r="K2" s="17" t="s">
        <v>0</v>
      </c>
      <c r="L2" s="17" t="s">
        <v>40</v>
      </c>
      <c r="M2" s="17" t="s">
        <v>1</v>
      </c>
      <c r="N2" s="212" t="s">
        <v>2</v>
      </c>
      <c r="O2" s="212"/>
      <c r="P2" s="212"/>
      <c r="Q2" s="17" t="s">
        <v>41</v>
      </c>
      <c r="R2" s="16"/>
      <c r="S2" s="11" t="s">
        <v>42</v>
      </c>
      <c r="T2" s="11" t="s">
        <v>43</v>
      </c>
      <c r="U2" s="11" t="s">
        <v>44</v>
      </c>
      <c r="V2" s="12" t="s">
        <v>45</v>
      </c>
      <c r="W2" s="12" t="s">
        <v>46</v>
      </c>
      <c r="X2" s="12" t="s">
        <v>51</v>
      </c>
      <c r="Y2" s="12" t="s">
        <v>52</v>
      </c>
    </row>
    <row r="3" spans="1:25" ht="12.75">
      <c r="A3" s="18"/>
      <c r="B3" s="18" t="str">
        <f>Spielplan1!$F20</f>
        <v>D-Juniorinnen 05</v>
      </c>
      <c r="C3" s="19" t="s">
        <v>14</v>
      </c>
      <c r="D3" s="20" t="str">
        <f>Spielplan1!$H20</f>
        <v>D-Juniorinnen 06</v>
      </c>
      <c r="E3" s="15">
        <f>IF(Spielplan1!$I20="","",Spielplan1!$I20)</f>
        <v>1</v>
      </c>
      <c r="F3" s="15" t="s">
        <v>15</v>
      </c>
      <c r="G3" s="15">
        <f>IF(Spielplan1!$K20="","",Spielplan1!$K20)</f>
        <v>0</v>
      </c>
      <c r="H3" s="64">
        <f aca="true" t="shared" si="0" ref="H3:H26">IF(OR($E3="",$G3=""),"",IF(E3&gt;G3,3,IF(E3=G3,1,0)))</f>
        <v>3</v>
      </c>
      <c r="I3" s="64">
        <f aca="true" t="shared" si="1" ref="I3:I26">IF(OR($E3="",$G3=""),"",IF(G3&gt;E3,3,IF(E3=G3,1,0)))</f>
        <v>0</v>
      </c>
      <c r="K3" s="62" t="str">
        <f>Vorgaben!A2</f>
        <v>D-Junioren 01</v>
      </c>
      <c r="L3" s="19">
        <f>SUM(S3:U3)</f>
        <v>3</v>
      </c>
      <c r="M3" s="19">
        <f>SUM(H4,I11,H19)</f>
        <v>3</v>
      </c>
      <c r="N3" s="15">
        <f>SUM(E4,G11,E19)</f>
        <v>3</v>
      </c>
      <c r="O3" s="15" t="s">
        <v>15</v>
      </c>
      <c r="P3" s="15">
        <f>SUM(G4,E11,G19)</f>
        <v>3</v>
      </c>
      <c r="Q3" s="15">
        <f>N3-P3</f>
        <v>0</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Spielplan1!$F14</f>
        <v>D-Junioren 01</v>
      </c>
      <c r="C4" s="19" t="s">
        <v>14</v>
      </c>
      <c r="D4" s="20" t="str">
        <f>Spielplan1!$H14</f>
        <v>D-Junioren 02</v>
      </c>
      <c r="E4" s="15">
        <f>IF(Spielplan1!$I14="","",Spielplan1!$I14)</f>
        <v>1</v>
      </c>
      <c r="F4" s="15" t="s">
        <v>15</v>
      </c>
      <c r="G4" s="15">
        <f>IF(Spielplan1!$K14="","",Spielplan1!$K14)</f>
        <v>1</v>
      </c>
      <c r="H4" s="64">
        <f t="shared" si="0"/>
        <v>1</v>
      </c>
      <c r="I4" s="64">
        <f t="shared" si="1"/>
        <v>1</v>
      </c>
      <c r="K4" s="62" t="str">
        <f>Vorgaben!A3</f>
        <v>D-Junioren 02</v>
      </c>
      <c r="L4" s="19">
        <f>SUM(S4:U4)</f>
        <v>3</v>
      </c>
      <c r="M4" s="19">
        <f>SUM(I4,H12,H20)</f>
        <v>3</v>
      </c>
      <c r="N4" s="15">
        <f>SUM(G4,E12,E20)</f>
        <v>3</v>
      </c>
      <c r="O4" s="15" t="s">
        <v>15</v>
      </c>
      <c r="P4" s="15">
        <f>SUM(E4,G12,G20)</f>
        <v>3</v>
      </c>
      <c r="Q4" s="15">
        <f>N4-P4</f>
        <v>0</v>
      </c>
      <c r="R4" s="21"/>
      <c r="S4" s="11">
        <f>IF(OR(E4="",G4=""),0,1)</f>
        <v>1</v>
      </c>
      <c r="T4" s="11">
        <f>IF(OR(E12="",G12=""),0,1)</f>
        <v>1</v>
      </c>
      <c r="U4" s="11">
        <f>IF(OR(E20="",G20=""),0,1)</f>
        <v>1</v>
      </c>
    </row>
    <row r="5" spans="1:21" ht="12.75">
      <c r="A5" s="18"/>
      <c r="B5" s="18" t="str">
        <f>Spielplan1!$F15</f>
        <v>D-Junioren 03</v>
      </c>
      <c r="C5" s="19" t="s">
        <v>14</v>
      </c>
      <c r="D5" s="20" t="str">
        <f>Spielplan1!$H15</f>
        <v>D-Junioren 04</v>
      </c>
      <c r="E5" s="15">
        <f>IF(Spielplan1!$I15="","",Spielplan1!$I15)</f>
        <v>1</v>
      </c>
      <c r="F5" s="15" t="s">
        <v>15</v>
      </c>
      <c r="G5" s="15">
        <f>IF(Spielplan1!$K15="","",Spielplan1!$K15)</f>
        <v>1</v>
      </c>
      <c r="H5" s="64">
        <f t="shared" si="0"/>
        <v>1</v>
      </c>
      <c r="I5" s="64">
        <f t="shared" si="1"/>
        <v>1</v>
      </c>
      <c r="K5" s="62" t="str">
        <f>Vorgaben!A4</f>
        <v>D-Junioren 03</v>
      </c>
      <c r="L5" s="19">
        <f>SUM(S5:U5)</f>
        <v>3</v>
      </c>
      <c r="M5" s="19">
        <f>SUM(H5,I12,I19)</f>
        <v>3</v>
      </c>
      <c r="N5" s="15">
        <f>SUM(E5,G12,G19)</f>
        <v>3</v>
      </c>
      <c r="O5" s="15" t="s">
        <v>15</v>
      </c>
      <c r="P5" s="15">
        <f>SUM(G5,E12,E19)</f>
        <v>3</v>
      </c>
      <c r="Q5" s="15">
        <f>N5-P5</f>
        <v>0</v>
      </c>
      <c r="R5" s="21"/>
      <c r="S5" s="11">
        <f>IF(OR(E5="",G5=""),0,1)</f>
        <v>1</v>
      </c>
      <c r="T5" s="11">
        <f>IF(OR(E12="",G12=""),0,1)</f>
        <v>1</v>
      </c>
      <c r="U5" s="11">
        <f>IF(OR(E19="",G19=""),0,1)</f>
        <v>1</v>
      </c>
    </row>
    <row r="6" spans="1:21" ht="12.75">
      <c r="A6" s="18"/>
      <c r="B6" s="18" t="str">
        <f>Spielplan1!$F16</f>
        <v>D-Junioren 05</v>
      </c>
      <c r="C6" s="19" t="s">
        <v>14</v>
      </c>
      <c r="D6" s="20" t="str">
        <f>Spielplan1!$H16</f>
        <v>D-Junioren 06</v>
      </c>
      <c r="E6" s="15">
        <f>IF(Spielplan1!$I16="","",Spielplan1!$I16)</f>
        <v>1</v>
      </c>
      <c r="F6" s="15" t="s">
        <v>15</v>
      </c>
      <c r="G6" s="15">
        <f>IF(Spielplan1!$K16="","",Spielplan1!$K16)</f>
        <v>0</v>
      </c>
      <c r="H6" s="64">
        <f t="shared" si="0"/>
        <v>3</v>
      </c>
      <c r="I6" s="64">
        <f t="shared" si="1"/>
        <v>0</v>
      </c>
      <c r="K6" s="62" t="str">
        <f>Vorgaben!A5</f>
        <v>D-Junioren 04</v>
      </c>
      <c r="L6" s="19">
        <f>SUM(S6:U6)</f>
        <v>3</v>
      </c>
      <c r="M6" s="19">
        <f>SUM(I5,H11,I20)</f>
        <v>3</v>
      </c>
      <c r="N6" s="15">
        <f>SUM(G5,E11,G20)</f>
        <v>3</v>
      </c>
      <c r="O6" s="15" t="s">
        <v>15</v>
      </c>
      <c r="P6" s="15">
        <f>SUM(E5,G11,E20)</f>
        <v>3</v>
      </c>
      <c r="Q6" s="15">
        <f>N6-P6</f>
        <v>0</v>
      </c>
      <c r="R6" s="21"/>
      <c r="S6" s="11">
        <f>IF(OR(E5="",G5=""),0,1)</f>
        <v>1</v>
      </c>
      <c r="T6" s="11">
        <f>IF(OR(E11="",G11=""),0,1)</f>
        <v>1</v>
      </c>
      <c r="U6" s="11">
        <f>IF(OR(E20="",G20=""),0,1)</f>
        <v>1</v>
      </c>
    </row>
    <row r="7" spans="1:18" ht="12.75">
      <c r="A7" s="18"/>
      <c r="B7" s="18" t="str">
        <f>Spielplan1!$F17</f>
        <v>D-Junioren 07</v>
      </c>
      <c r="C7" s="19" t="s">
        <v>14</v>
      </c>
      <c r="D7" s="20" t="str">
        <f>Spielplan1!$H17</f>
        <v>D-Junioren 08</v>
      </c>
      <c r="E7" s="15">
        <f>IF(Spielplan1!$I17="","",Spielplan1!$I17)</f>
        <v>1</v>
      </c>
      <c r="F7" s="15" t="s">
        <v>15</v>
      </c>
      <c r="G7" s="15">
        <f>IF(Spielplan1!$K17="","",Spielplan1!$K17)</f>
        <v>1</v>
      </c>
      <c r="H7" s="64">
        <f t="shared" si="0"/>
        <v>1</v>
      </c>
      <c r="I7" s="64">
        <f t="shared" si="1"/>
        <v>1</v>
      </c>
      <c r="K7" s="13"/>
      <c r="L7" s="19"/>
      <c r="M7" s="19"/>
      <c r="N7" s="15"/>
      <c r="O7" s="15"/>
      <c r="P7" s="15"/>
      <c r="Q7" s="15"/>
      <c r="R7" s="21"/>
    </row>
    <row r="8" spans="1:23" ht="12.75">
      <c r="A8" s="18"/>
      <c r="B8" s="18" t="str">
        <f>Spielplan1!$F21</f>
        <v>D-Juniorinnen 08</v>
      </c>
      <c r="C8" s="19" t="s">
        <v>14</v>
      </c>
      <c r="D8" s="20" t="str">
        <f>Spielplan1!$H21</f>
        <v>D-Juniorinnen 07</v>
      </c>
      <c r="E8" s="15">
        <f>IF(Spielplan1!$I21="","",Spielplan1!$I21)</f>
        <v>1</v>
      </c>
      <c r="F8" s="15" t="s">
        <v>15</v>
      </c>
      <c r="G8" s="15">
        <f>IF(Spielplan1!$K21="","",Spielplan1!$K21)</f>
        <v>1</v>
      </c>
      <c r="H8" s="64">
        <f t="shared" si="0"/>
        <v>1</v>
      </c>
      <c r="I8" s="64">
        <f t="shared" si="1"/>
        <v>1</v>
      </c>
      <c r="K8" s="211" t="s">
        <v>6</v>
      </c>
      <c r="L8" s="211" t="s">
        <v>40</v>
      </c>
      <c r="M8" s="211" t="s">
        <v>1</v>
      </c>
      <c r="N8" s="211" t="s">
        <v>2</v>
      </c>
      <c r="O8" s="211"/>
      <c r="P8" s="211"/>
      <c r="Q8" s="211" t="s">
        <v>41</v>
      </c>
      <c r="V8" s="22"/>
      <c r="W8" s="22"/>
    </row>
    <row r="9" spans="1:23" ht="12.75">
      <c r="A9" s="18"/>
      <c r="B9" s="18" t="str">
        <f>Spielplan1!$F18</f>
        <v>D-Juniorinnen 01</v>
      </c>
      <c r="C9" s="19" t="s">
        <v>14</v>
      </c>
      <c r="D9" s="20" t="str">
        <f>Spielplan1!$H18</f>
        <v>D-Juniorinnen 02</v>
      </c>
      <c r="E9" s="15">
        <f>IF(Spielplan1!$I18="","",Spielplan1!$I18)</f>
        <v>1</v>
      </c>
      <c r="F9" s="15" t="s">
        <v>15</v>
      </c>
      <c r="G9" s="15">
        <f>IF(Spielplan1!$K18="","",Spielplan1!$K18)</f>
        <v>1</v>
      </c>
      <c r="H9" s="64">
        <f t="shared" si="0"/>
        <v>1</v>
      </c>
      <c r="I9" s="64">
        <f t="shared" si="1"/>
        <v>1</v>
      </c>
      <c r="K9" s="211"/>
      <c r="L9" s="211"/>
      <c r="M9" s="211"/>
      <c r="N9" s="211"/>
      <c r="O9" s="211"/>
      <c r="P9" s="211"/>
      <c r="Q9" s="211"/>
      <c r="V9" s="22"/>
      <c r="W9" s="22"/>
    </row>
    <row r="10" spans="1:23" ht="12.75">
      <c r="A10" s="18"/>
      <c r="B10" s="18" t="str">
        <f>Spielplan1!$F19</f>
        <v>D-Juniorinnen 03</v>
      </c>
      <c r="C10" s="19" t="s">
        <v>14</v>
      </c>
      <c r="D10" s="20" t="str">
        <f>Spielplan1!$H19</f>
        <v>D-Juniorinnen 04</v>
      </c>
      <c r="E10" s="15">
        <f>IF(Spielplan1!$I19="","",Spielplan1!$I19)</f>
        <v>1</v>
      </c>
      <c r="F10" s="15" t="s">
        <v>15</v>
      </c>
      <c r="G10" s="15">
        <f>IF(Spielplan1!$K19="","",Spielplan1!$K19)</f>
        <v>1</v>
      </c>
      <c r="H10" s="64">
        <f t="shared" si="0"/>
        <v>1</v>
      </c>
      <c r="I10" s="64">
        <f t="shared" si="1"/>
        <v>1</v>
      </c>
      <c r="K10" s="62" t="str">
        <f>Vorgaben!A9</f>
        <v>D-Junioren 05</v>
      </c>
      <c r="L10" s="19">
        <f>SUM(S10:U10)</f>
        <v>3</v>
      </c>
      <c r="M10" s="19">
        <f>SUM(H6,I14,H21)</f>
        <v>9</v>
      </c>
      <c r="N10" s="15">
        <f>SUM(E6,G14,E21)</f>
        <v>6</v>
      </c>
      <c r="O10" s="15" t="s">
        <v>15</v>
      </c>
      <c r="P10" s="15">
        <f>SUM(G6,E14,G21)</f>
        <v>0</v>
      </c>
      <c r="Q10" s="15">
        <f>N10-P10</f>
        <v>6</v>
      </c>
      <c r="R10" s="23"/>
      <c r="S10" s="11">
        <f>IF(OR(E6="",G6=""),0,1)</f>
        <v>1</v>
      </c>
      <c r="T10" s="11">
        <f>IF(OR(E14="",G14=""),0,1)</f>
        <v>1</v>
      </c>
      <c r="U10" s="11">
        <f>IF(OR(E21="",G21=""),0,1)</f>
        <v>1</v>
      </c>
      <c r="V10" s="24"/>
      <c r="W10" s="24"/>
    </row>
    <row r="11" spans="1:23" ht="12.75">
      <c r="A11" s="18"/>
      <c r="B11" s="18" t="str">
        <f>Spielplan1!$F22</f>
        <v>D-Junioren 04</v>
      </c>
      <c r="C11" s="19" t="s">
        <v>14</v>
      </c>
      <c r="D11" s="20" t="str">
        <f>Spielplan1!$H22</f>
        <v>D-Junioren 01</v>
      </c>
      <c r="E11" s="15">
        <f>IF(Spielplan1!$I22="","",Spielplan1!$I22)</f>
        <v>1</v>
      </c>
      <c r="F11" s="15" t="s">
        <v>15</v>
      </c>
      <c r="G11" s="15">
        <f>IF(Spielplan1!$K22="","",Spielplan1!$K22)</f>
        <v>1</v>
      </c>
      <c r="H11" s="64">
        <f t="shared" si="0"/>
        <v>1</v>
      </c>
      <c r="I11" s="64">
        <f t="shared" si="1"/>
        <v>1</v>
      </c>
      <c r="J11" s="25"/>
      <c r="K11" s="62" t="str">
        <f>Vorgaben!A10</f>
        <v>D-Junioren 06</v>
      </c>
      <c r="L11" s="19">
        <f>SUM(S11:U11)</f>
        <v>3</v>
      </c>
      <c r="M11" s="19">
        <f>SUM(I6,H15,H22)</f>
        <v>2</v>
      </c>
      <c r="N11" s="15">
        <f>SUM(G6,E15,E22)</f>
        <v>2</v>
      </c>
      <c r="O11" s="15" t="s">
        <v>15</v>
      </c>
      <c r="P11" s="15">
        <f>SUM(E6,G15,G22)</f>
        <v>3</v>
      </c>
      <c r="Q11" s="15">
        <f>N11-P11</f>
        <v>-1</v>
      </c>
      <c r="R11" s="25"/>
      <c r="S11" s="11">
        <f>IF(OR(E6="",G6=""),0,1)</f>
        <v>1</v>
      </c>
      <c r="T11" s="11">
        <f>IF(OR(E15="",G15=""),0,1)</f>
        <v>1</v>
      </c>
      <c r="U11" s="11">
        <f>IF(OR(E22="",G22=""),0,1)</f>
        <v>1</v>
      </c>
      <c r="V11" s="25"/>
      <c r="W11" s="25"/>
    </row>
    <row r="12" spans="1:21" ht="12.75">
      <c r="A12" s="18"/>
      <c r="B12" s="18" t="str">
        <f>Spielplan1!$F23</f>
        <v>D-Junioren 02</v>
      </c>
      <c r="C12" s="19" t="s">
        <v>14</v>
      </c>
      <c r="D12" s="20" t="str">
        <f>Spielplan1!$H23</f>
        <v>D-Junioren 03</v>
      </c>
      <c r="E12" s="15">
        <f>IF(Spielplan1!$I23="","",Spielplan1!$I23)</f>
        <v>1</v>
      </c>
      <c r="F12" s="15" t="s">
        <v>15</v>
      </c>
      <c r="G12" s="15">
        <f>IF(Spielplan1!$K23="","",Spielplan1!$K23)</f>
        <v>1</v>
      </c>
      <c r="H12" s="64">
        <f t="shared" si="0"/>
        <v>1</v>
      </c>
      <c r="I12" s="64">
        <f t="shared" si="1"/>
        <v>1</v>
      </c>
      <c r="K12" s="62" t="str">
        <f>Vorgaben!A11</f>
        <v>D-Junioren 07</v>
      </c>
      <c r="L12" s="19">
        <f>SUM(S12:U12)</f>
        <v>3</v>
      </c>
      <c r="M12" s="19">
        <f>SUM(H7,I15,I21)</f>
        <v>2</v>
      </c>
      <c r="N12" s="15">
        <f>SUM(E7,G15,G21)</f>
        <v>2</v>
      </c>
      <c r="O12" s="15" t="s">
        <v>15</v>
      </c>
      <c r="P12" s="15">
        <f>SUM(G7,E15,E21)</f>
        <v>4</v>
      </c>
      <c r="Q12" s="15">
        <f>N12-P12</f>
        <v>-2</v>
      </c>
      <c r="S12" s="11">
        <f>IF(OR(E7="",G7=""),0,1)</f>
        <v>1</v>
      </c>
      <c r="T12" s="11">
        <f>IF(OR(E15="",G15=""),0,1)</f>
        <v>1</v>
      </c>
      <c r="U12" s="11">
        <f>IF(OR(E21="",G21=""),0,1)</f>
        <v>1</v>
      </c>
    </row>
    <row r="13" spans="1:21" ht="12.75">
      <c r="A13" s="18"/>
      <c r="B13" s="18" t="str">
        <f>Spielplan1!$F28</f>
        <v>D-Juniorinnen 05</v>
      </c>
      <c r="C13" s="19" t="s">
        <v>14</v>
      </c>
      <c r="D13" s="20" t="str">
        <f>Spielplan1!$H28</f>
        <v>D-Juniorinnen 07</v>
      </c>
      <c r="E13" s="15">
        <f>IF(Spielplan1!$I28="","",Spielplan1!$I28)</f>
        <v>2</v>
      </c>
      <c r="F13" s="15" t="s">
        <v>15</v>
      </c>
      <c r="G13" s="15">
        <f>IF(Spielplan1!$K28="","",Spielplan1!$K28)</f>
        <v>0</v>
      </c>
      <c r="H13" s="64">
        <f t="shared" si="0"/>
        <v>3</v>
      </c>
      <c r="I13" s="64">
        <f t="shared" si="1"/>
        <v>0</v>
      </c>
      <c r="K13" s="62" t="str">
        <f>Vorgaben!A12</f>
        <v>D-Junioren 08</v>
      </c>
      <c r="L13" s="19">
        <f>SUM(S13:U13)</f>
        <v>3</v>
      </c>
      <c r="M13" s="19">
        <f>SUM(I7,H14,I22)</f>
        <v>2</v>
      </c>
      <c r="N13" s="15">
        <f>SUM(G7,E14,G22)</f>
        <v>2</v>
      </c>
      <c r="O13" s="15" t="s">
        <v>15</v>
      </c>
      <c r="P13" s="15">
        <f>SUM(E7,G14,E22)</f>
        <v>5</v>
      </c>
      <c r="Q13" s="15">
        <f>N13-P13</f>
        <v>-3</v>
      </c>
      <c r="S13" s="11">
        <f>IF(OR(E7="",G7=""),0,1)</f>
        <v>1</v>
      </c>
      <c r="T13" s="11">
        <f>IF(OR(E14="",G14=""),0,1)</f>
        <v>1</v>
      </c>
      <c r="U13" s="11">
        <f>IF(OR(E22="",G22=""),0,1)</f>
        <v>1</v>
      </c>
    </row>
    <row r="14" spans="1:17" ht="15.75" customHeight="1">
      <c r="A14" s="18"/>
      <c r="B14" s="18" t="str">
        <f>Spielplan1!$F24</f>
        <v>D-Junioren 08</v>
      </c>
      <c r="C14" s="19" t="s">
        <v>14</v>
      </c>
      <c r="D14" s="20" t="str">
        <f>Spielplan1!$H24</f>
        <v>D-Junioren 05</v>
      </c>
      <c r="E14" s="15">
        <f>IF(Spielplan1!$I24="","",Spielplan1!$I24)</f>
        <v>0</v>
      </c>
      <c r="F14" s="15" t="s">
        <v>15</v>
      </c>
      <c r="G14" s="15">
        <f>IF(Spielplan1!$K24="","",Spielplan1!$K24)</f>
        <v>3</v>
      </c>
      <c r="H14" s="64">
        <f t="shared" si="0"/>
        <v>0</v>
      </c>
      <c r="I14" s="64">
        <f t="shared" si="1"/>
        <v>3</v>
      </c>
      <c r="K14" s="13"/>
      <c r="L14" s="19"/>
      <c r="M14" s="19"/>
      <c r="N14" s="15"/>
      <c r="O14" s="15"/>
      <c r="P14" s="15"/>
      <c r="Q14" s="15"/>
    </row>
    <row r="15" spans="1:23" ht="12.75" customHeight="1">
      <c r="A15" s="18"/>
      <c r="B15" s="18" t="str">
        <f>Spielplan1!$F25</f>
        <v>D-Junioren 06</v>
      </c>
      <c r="C15" s="19" t="s">
        <v>14</v>
      </c>
      <c r="D15" s="20" t="str">
        <f>Spielplan1!$H25</f>
        <v>D-Junioren 07</v>
      </c>
      <c r="E15" s="15">
        <f>IF(Spielplan1!$I25="","",Spielplan1!$I25)</f>
        <v>1</v>
      </c>
      <c r="F15" s="15" t="s">
        <v>15</v>
      </c>
      <c r="G15" s="15">
        <f>IF(Spielplan1!$K25="","",Spielplan1!$K25)</f>
        <v>1</v>
      </c>
      <c r="H15" s="64">
        <f t="shared" si="0"/>
        <v>1</v>
      </c>
      <c r="I15" s="64">
        <f t="shared" si="1"/>
        <v>1</v>
      </c>
      <c r="K15" s="211" t="s">
        <v>3</v>
      </c>
      <c r="L15" s="211" t="s">
        <v>40</v>
      </c>
      <c r="M15" s="211" t="s">
        <v>1</v>
      </c>
      <c r="N15" s="211" t="s">
        <v>2</v>
      </c>
      <c r="O15" s="211"/>
      <c r="P15" s="211"/>
      <c r="Q15" s="211" t="s">
        <v>41</v>
      </c>
      <c r="V15" s="22"/>
      <c r="W15" s="22"/>
    </row>
    <row r="16" spans="1:23" ht="12.75" customHeight="1">
      <c r="A16" s="18"/>
      <c r="B16" s="18" t="str">
        <f>Spielplan1!$F26</f>
        <v>D-Juniorinnen 04</v>
      </c>
      <c r="C16" s="19" t="s">
        <v>14</v>
      </c>
      <c r="D16" s="20" t="str">
        <f>Spielplan1!$H26</f>
        <v>D-Juniorinnen 01</v>
      </c>
      <c r="E16" s="15">
        <f>IF(Spielplan1!$I26="","",Spielplan1!$I26)</f>
        <v>1</v>
      </c>
      <c r="F16" s="15" t="s">
        <v>15</v>
      </c>
      <c r="G16" s="15">
        <f>IF(Spielplan1!$K26="","",Spielplan1!$K26)</f>
        <v>1</v>
      </c>
      <c r="H16" s="64">
        <f t="shared" si="0"/>
        <v>1</v>
      </c>
      <c r="I16" s="64">
        <f t="shared" si="1"/>
        <v>1</v>
      </c>
      <c r="K16" s="211"/>
      <c r="L16" s="211"/>
      <c r="M16" s="211"/>
      <c r="N16" s="211"/>
      <c r="O16" s="211"/>
      <c r="P16" s="211"/>
      <c r="Q16" s="211"/>
      <c r="V16" s="22"/>
      <c r="W16" s="22"/>
    </row>
    <row r="17" spans="1:23" ht="15.75" customHeight="1">
      <c r="A17" s="18"/>
      <c r="B17" s="18" t="str">
        <f>Spielplan1!$F27</f>
        <v>D-Juniorinnen 02</v>
      </c>
      <c r="C17" s="19" t="s">
        <v>14</v>
      </c>
      <c r="D17" s="20" t="str">
        <f>Spielplan1!$H27</f>
        <v>D-Juniorinnen 03</v>
      </c>
      <c r="E17" s="15">
        <f>IF(Spielplan1!$I27="","",Spielplan1!$I27)</f>
        <v>1</v>
      </c>
      <c r="F17" s="15" t="s">
        <v>15</v>
      </c>
      <c r="G17" s="15">
        <f>IF(Spielplan1!$K27="","",Spielplan1!$K27)</f>
        <v>1</v>
      </c>
      <c r="H17" s="64">
        <f t="shared" si="0"/>
        <v>1</v>
      </c>
      <c r="I17" s="64">
        <f t="shared" si="1"/>
        <v>1</v>
      </c>
      <c r="K17" s="3" t="str">
        <f>Vorgaben!B2</f>
        <v>D-Juniorinnen 01</v>
      </c>
      <c r="L17" s="19">
        <f>SUM(S17:U17)</f>
        <v>3</v>
      </c>
      <c r="M17" s="19">
        <f>SUM(H9,I16,H24)</f>
        <v>3</v>
      </c>
      <c r="N17" s="15">
        <f>SUM(E9,G16,E24)</f>
        <v>3</v>
      </c>
      <c r="O17" s="15" t="s">
        <v>15</v>
      </c>
      <c r="P17" s="15">
        <f>SUM(G9,E16,G24)</f>
        <v>3</v>
      </c>
      <c r="Q17" s="15">
        <f>N17-P17</f>
        <v>0</v>
      </c>
      <c r="R17" s="23"/>
      <c r="S17" s="11">
        <f>IF(OR(E9="",G9=""),0,1)</f>
        <v>1</v>
      </c>
      <c r="T17" s="11">
        <f>IF(OR(E16="",G16=""),0,1)</f>
        <v>1</v>
      </c>
      <c r="U17" s="11">
        <f>IF(OR(E24="",G24=""),0,1)</f>
        <v>1</v>
      </c>
      <c r="V17" s="24"/>
      <c r="W17" s="24"/>
    </row>
    <row r="18" spans="1:23" ht="12.75">
      <c r="A18" s="18"/>
      <c r="B18" s="18" t="str">
        <f>Spielplan1!$F29</f>
        <v>D-Juniorinnen 06</v>
      </c>
      <c r="C18" s="19" t="s">
        <v>14</v>
      </c>
      <c r="D18" s="20" t="str">
        <f>Spielplan1!$H29</f>
        <v>D-Juniorinnen 08</v>
      </c>
      <c r="E18" s="15">
        <f>IF(Spielplan1!$I29="","",Spielplan1!$I29)</f>
        <v>1</v>
      </c>
      <c r="F18" s="15" t="s">
        <v>15</v>
      </c>
      <c r="G18" s="15">
        <f>IF(Spielplan1!$K29="","",Spielplan1!$K29)</f>
        <v>1</v>
      </c>
      <c r="H18" s="64">
        <f t="shared" si="0"/>
        <v>1</v>
      </c>
      <c r="I18" s="64">
        <f t="shared" si="1"/>
        <v>1</v>
      </c>
      <c r="K18" s="62" t="str">
        <f>Vorgaben!B3</f>
        <v>D-Juniorinnen 02</v>
      </c>
      <c r="L18" s="19">
        <f>SUM(S18:U18)</f>
        <v>3</v>
      </c>
      <c r="M18" s="19">
        <f>SUM(I9,H17,H25)</f>
        <v>3</v>
      </c>
      <c r="N18" s="15">
        <f>SUM(G9,E17,E25)</f>
        <v>3</v>
      </c>
      <c r="O18" s="15" t="s">
        <v>15</v>
      </c>
      <c r="P18" s="15">
        <f>SUM(E9,G17,G25)</f>
        <v>3</v>
      </c>
      <c r="Q18" s="15">
        <f>N18-P18</f>
        <v>0</v>
      </c>
      <c r="R18" s="25"/>
      <c r="S18" s="11">
        <f>IF(OR(E9="",G9=""),0,1)</f>
        <v>1</v>
      </c>
      <c r="T18" s="11">
        <f>IF(OR(E17="",G17=""),0,1)</f>
        <v>1</v>
      </c>
      <c r="U18" s="11">
        <f>IF(OR(E25="",G25=""),0,1)</f>
        <v>1</v>
      </c>
      <c r="V18" s="25"/>
      <c r="W18" s="25"/>
    </row>
    <row r="19" spans="1:21" ht="12.75">
      <c r="A19" s="18"/>
      <c r="B19" s="18" t="str">
        <f>Spielplan1!$F30</f>
        <v>D-Junioren 01</v>
      </c>
      <c r="C19" s="19" t="s">
        <v>14</v>
      </c>
      <c r="D19" s="20" t="str">
        <f>Spielplan1!$H30</f>
        <v>D-Junioren 03</v>
      </c>
      <c r="E19" s="15">
        <f>IF(Spielplan1!$I30="","",Spielplan1!$I30)</f>
        <v>1</v>
      </c>
      <c r="F19" s="15" t="s">
        <v>15</v>
      </c>
      <c r="G19" s="15">
        <f>IF(Spielplan1!$K30="","",Spielplan1!$K30)</f>
        <v>1</v>
      </c>
      <c r="H19" s="64">
        <f t="shared" si="0"/>
        <v>1</v>
      </c>
      <c r="I19" s="64">
        <f t="shared" si="1"/>
        <v>1</v>
      </c>
      <c r="K19" s="62" t="str">
        <f>Vorgaben!B4</f>
        <v>D-Juniorinnen 03</v>
      </c>
      <c r="L19" s="19">
        <f>SUM(S19:U19)</f>
        <v>3</v>
      </c>
      <c r="M19" s="19">
        <f>SUM(H10,I17,I24)</f>
        <v>3</v>
      </c>
      <c r="N19" s="15">
        <f>SUM(E10,G17,G24)</f>
        <v>3</v>
      </c>
      <c r="O19" s="15" t="s">
        <v>15</v>
      </c>
      <c r="P19" s="15">
        <f>SUM(G10,E17,E24)</f>
        <v>3</v>
      </c>
      <c r="Q19" s="15">
        <f>N19-P19</f>
        <v>0</v>
      </c>
      <c r="S19" s="11">
        <f>IF(OR(E10="",G10=""),0,1)</f>
        <v>1</v>
      </c>
      <c r="T19" s="11">
        <f>IF(OR(E17="",G17=""),0,1)</f>
        <v>1</v>
      </c>
      <c r="U19" s="11">
        <f>IF(OR(E24="",G24=""),0,1)</f>
        <v>1</v>
      </c>
    </row>
    <row r="20" spans="1:21" ht="12.75">
      <c r="A20" s="18"/>
      <c r="B20" s="18" t="str">
        <f>Spielplan1!$F31</f>
        <v>D-Junioren 02</v>
      </c>
      <c r="C20" s="19" t="s">
        <v>14</v>
      </c>
      <c r="D20" s="20" t="str">
        <f>Spielplan1!$H31</f>
        <v>D-Junioren 04</v>
      </c>
      <c r="E20" s="15">
        <f>IF(Spielplan1!$I31="","",Spielplan1!$I31)</f>
        <v>1</v>
      </c>
      <c r="F20" s="15" t="s">
        <v>15</v>
      </c>
      <c r="G20" s="15">
        <f>IF(Spielplan1!$K31="","",Spielplan1!$K31)</f>
        <v>1</v>
      </c>
      <c r="H20" s="64">
        <f t="shared" si="0"/>
        <v>1</v>
      </c>
      <c r="I20" s="64">
        <f>IF(OR($E20="",$G20=""),"",IF(G20&gt;E20,3,IF(E20=G20,1,0)))</f>
        <v>1</v>
      </c>
      <c r="K20" s="62" t="str">
        <f>Vorgaben!B5</f>
        <v>D-Juniorinnen 04</v>
      </c>
      <c r="L20" s="19">
        <f>SUM(S20:U20)</f>
        <v>3</v>
      </c>
      <c r="M20" s="19">
        <f>SUM(I10,H16,I25)</f>
        <v>3</v>
      </c>
      <c r="N20" s="15">
        <f>SUM(G10,E16,G25)</f>
        <v>3</v>
      </c>
      <c r="O20" s="15" t="s">
        <v>15</v>
      </c>
      <c r="P20" s="15">
        <f>SUM(E10,G16,E25)</f>
        <v>3</v>
      </c>
      <c r="Q20" s="15">
        <f>N20-P20</f>
        <v>0</v>
      </c>
      <c r="S20" s="11">
        <f>IF(OR(E10="",G10=""),0,1)</f>
        <v>1</v>
      </c>
      <c r="T20" s="11">
        <f>IF(OR(E16="",G16=""),0,1)</f>
        <v>1</v>
      </c>
      <c r="U20" s="11">
        <f>IF(OR(E25="",G25=""),0,1)</f>
        <v>1</v>
      </c>
    </row>
    <row r="21" spans="1:17" ht="12.75">
      <c r="A21" s="18"/>
      <c r="B21" s="18" t="str">
        <f>Spielplan1!$F32</f>
        <v>D-Junioren 05</v>
      </c>
      <c r="C21" s="19" t="s">
        <v>14</v>
      </c>
      <c r="D21" s="20" t="str">
        <f>Spielplan1!$H32</f>
        <v>D-Junioren 07</v>
      </c>
      <c r="E21" s="15">
        <f>IF(Spielplan1!$I32="","",Spielplan1!$I32)</f>
        <v>2</v>
      </c>
      <c r="F21" s="15" t="s">
        <v>15</v>
      </c>
      <c r="G21" s="15">
        <f>IF(Spielplan1!$K32="","",Spielplan1!$K32)</f>
        <v>0</v>
      </c>
      <c r="H21" s="64">
        <f t="shared" si="0"/>
        <v>3</v>
      </c>
      <c r="I21" s="64">
        <f t="shared" si="1"/>
        <v>0</v>
      </c>
      <c r="K21" s="13"/>
      <c r="L21" s="19"/>
      <c r="M21" s="19"/>
      <c r="N21" s="15"/>
      <c r="O21" s="15"/>
      <c r="P21" s="15"/>
      <c r="Q21" s="15"/>
    </row>
    <row r="22" spans="1:23" ht="12.75">
      <c r="A22" s="18"/>
      <c r="B22" s="18" t="str">
        <f>Spielplan1!$F33</f>
        <v>D-Junioren 06</v>
      </c>
      <c r="C22" s="19" t="s">
        <v>14</v>
      </c>
      <c r="D22" s="20" t="str">
        <f>Spielplan1!$H33</f>
        <v>D-Junioren 08</v>
      </c>
      <c r="E22" s="15">
        <f>IF(Spielplan1!$I33="","",Spielplan1!$I33)</f>
        <v>1</v>
      </c>
      <c r="F22" s="15" t="s">
        <v>15</v>
      </c>
      <c r="G22" s="15">
        <f>IF(Spielplan1!$K33="","",Spielplan1!$K33)</f>
        <v>1</v>
      </c>
      <c r="H22" s="64">
        <f t="shared" si="0"/>
        <v>1</v>
      </c>
      <c r="I22" s="64">
        <f t="shared" si="1"/>
        <v>1</v>
      </c>
      <c r="K22" s="211" t="s">
        <v>7</v>
      </c>
      <c r="L22" s="211" t="s">
        <v>40</v>
      </c>
      <c r="M22" s="211" t="s">
        <v>1</v>
      </c>
      <c r="N22" s="211" t="s">
        <v>2</v>
      </c>
      <c r="O22" s="211"/>
      <c r="P22" s="211"/>
      <c r="Q22" s="211" t="s">
        <v>41</v>
      </c>
      <c r="V22" s="22"/>
      <c r="W22" s="22"/>
    </row>
    <row r="23" spans="1:23" ht="12.75">
      <c r="A23" s="18"/>
      <c r="B23" s="18" t="str">
        <f>Spielplan1!$F36</f>
        <v>D-Juniorinnen 07</v>
      </c>
      <c r="C23" s="19" t="s">
        <v>14</v>
      </c>
      <c r="D23" s="20" t="str">
        <f>Spielplan1!$H36</f>
        <v>D-Juniorinnen 06</v>
      </c>
      <c r="E23" s="15">
        <f>IF(Spielplan1!$I36="","",Spielplan1!$I36)</f>
        <v>1</v>
      </c>
      <c r="F23" s="15" t="s">
        <v>15</v>
      </c>
      <c r="G23" s="15">
        <f>IF(Spielplan1!$K36="","",Spielplan1!$K36)</f>
        <v>1</v>
      </c>
      <c r="H23" s="64">
        <f t="shared" si="0"/>
        <v>1</v>
      </c>
      <c r="I23" s="64">
        <f t="shared" si="1"/>
        <v>1</v>
      </c>
      <c r="K23" s="211"/>
      <c r="L23" s="211"/>
      <c r="M23" s="211"/>
      <c r="N23" s="211"/>
      <c r="O23" s="211"/>
      <c r="P23" s="211"/>
      <c r="Q23" s="211"/>
      <c r="V23" s="22"/>
      <c r="W23" s="22"/>
    </row>
    <row r="24" spans="1:23" ht="12.75">
      <c r="A24" s="18"/>
      <c r="B24" s="18" t="str">
        <f>Spielplan1!$F34</f>
        <v>D-Juniorinnen 01</v>
      </c>
      <c r="C24" s="19" t="s">
        <v>14</v>
      </c>
      <c r="D24" s="20" t="str">
        <f>Spielplan1!$H34</f>
        <v>D-Juniorinnen 03</v>
      </c>
      <c r="E24" s="15">
        <f>IF(Spielplan1!$I34="","",Spielplan1!$I34)</f>
        <v>1</v>
      </c>
      <c r="F24" s="15" t="s">
        <v>15</v>
      </c>
      <c r="G24" s="15">
        <f>IF(Spielplan1!$K34="","",Spielplan1!$K34)</f>
        <v>1</v>
      </c>
      <c r="H24" s="64">
        <f t="shared" si="0"/>
        <v>1</v>
      </c>
      <c r="I24" s="64">
        <f t="shared" si="1"/>
        <v>1</v>
      </c>
      <c r="K24" s="62" t="str">
        <f>Vorgaben!B9</f>
        <v>D-Juniorinnen 05</v>
      </c>
      <c r="L24" s="19">
        <f>SUM(S24:U24)</f>
        <v>3</v>
      </c>
      <c r="M24" s="19">
        <f>SUM(H3,H13,I26)</f>
        <v>9</v>
      </c>
      <c r="N24" s="15">
        <f>SUM(E3,E13,G26)</f>
        <v>6</v>
      </c>
      <c r="O24" s="15" t="s">
        <v>15</v>
      </c>
      <c r="P24" s="15">
        <f>SUM(G3,G13,E26)</f>
        <v>0</v>
      </c>
      <c r="Q24" s="15">
        <f>N24-P24</f>
        <v>6</v>
      </c>
      <c r="R24" s="23"/>
      <c r="S24" s="11">
        <f>IF(OR(E3="",G3=""),0,1)</f>
        <v>1</v>
      </c>
      <c r="T24" s="11">
        <f>IF(OR(E13="",G13=""),0,1)</f>
        <v>1</v>
      </c>
      <c r="U24" s="11">
        <f>IF(OR(E26="",G26=""),0,1)</f>
        <v>1</v>
      </c>
      <c r="W24" s="24"/>
    </row>
    <row r="25" spans="1:23" ht="12.75">
      <c r="A25" s="18"/>
      <c r="B25" s="18" t="str">
        <f>Spielplan1!$F35</f>
        <v>D-Juniorinnen 02</v>
      </c>
      <c r="C25" s="19" t="s">
        <v>14</v>
      </c>
      <c r="D25" s="20" t="str">
        <f>Spielplan1!$H35</f>
        <v>D-Juniorinnen 04</v>
      </c>
      <c r="E25" s="15">
        <f>IF(Spielplan1!$I35="","",Spielplan1!$I35)</f>
        <v>1</v>
      </c>
      <c r="F25" s="15" t="s">
        <v>15</v>
      </c>
      <c r="G25" s="15">
        <f>IF(Spielplan1!$K35="","",Spielplan1!$K35)</f>
        <v>1</v>
      </c>
      <c r="H25" s="64">
        <f t="shared" si="0"/>
        <v>1</v>
      </c>
      <c r="I25" s="64">
        <f t="shared" si="1"/>
        <v>1</v>
      </c>
      <c r="K25" s="62" t="str">
        <f>Vorgaben!B10</f>
        <v>D-Juniorinnen 06</v>
      </c>
      <c r="L25" s="19">
        <f>SUM(S25:U25)</f>
        <v>3</v>
      </c>
      <c r="M25" s="19">
        <f>SUM(I3,H18,I23)</f>
        <v>2</v>
      </c>
      <c r="N25" s="15">
        <f>SUM(G3,E18,G23)</f>
        <v>2</v>
      </c>
      <c r="O25" s="15" t="s">
        <v>15</v>
      </c>
      <c r="P25" s="15">
        <f>SUM(E3,G18,E23)</f>
        <v>3</v>
      </c>
      <c r="Q25" s="15">
        <f>N25-P25</f>
        <v>-1</v>
      </c>
      <c r="R25" s="25"/>
      <c r="S25" s="11">
        <f>IF(OR(E3="",G3=""),0,1)</f>
        <v>1</v>
      </c>
      <c r="T25" s="11">
        <f>IF(OR(E18="",G18=""),0,1)</f>
        <v>1</v>
      </c>
      <c r="U25" s="11">
        <f>IF(OR(E23="",G23=""),0,1)</f>
        <v>1</v>
      </c>
      <c r="W25" s="25"/>
    </row>
    <row r="26" spans="1:21" ht="12.75">
      <c r="A26" s="18"/>
      <c r="B26" s="18" t="str">
        <f>Spielplan1!$F37</f>
        <v>D-Juniorinnen 08</v>
      </c>
      <c r="C26" s="19" t="s">
        <v>14</v>
      </c>
      <c r="D26" s="20" t="str">
        <f>Spielplan1!$H37</f>
        <v>D-Juniorinnen 05</v>
      </c>
      <c r="E26" s="15">
        <f>IF(Spielplan1!$I37="","",Spielplan1!$I37)</f>
        <v>0</v>
      </c>
      <c r="F26" s="15" t="s">
        <v>15</v>
      </c>
      <c r="G26" s="15">
        <f>IF(Spielplan1!$K37="","",Spielplan1!$K37)</f>
        <v>3</v>
      </c>
      <c r="H26" s="64">
        <f t="shared" si="0"/>
        <v>0</v>
      </c>
      <c r="I26" s="64">
        <f t="shared" si="1"/>
        <v>3</v>
      </c>
      <c r="J26" s="26"/>
      <c r="K26" s="62" t="str">
        <f>Vorgaben!B11</f>
        <v>D-Juniorinnen 07</v>
      </c>
      <c r="L26" s="19">
        <f>SUM(S26:U26)</f>
        <v>3</v>
      </c>
      <c r="M26" s="19">
        <f>SUM(I8,I13,H23)</f>
        <v>2</v>
      </c>
      <c r="N26" s="15">
        <f>SUM(G8,G13,E23)</f>
        <v>2</v>
      </c>
      <c r="O26" s="15" t="s">
        <v>15</v>
      </c>
      <c r="P26" s="15">
        <f>SUM(E8,E13,G23)</f>
        <v>4</v>
      </c>
      <c r="Q26" s="15">
        <f>N26-P26</f>
        <v>-2</v>
      </c>
      <c r="S26" s="11">
        <f>IF(OR(E8="",G8=""),0,1)</f>
        <v>1</v>
      </c>
      <c r="T26" s="11">
        <f>IF(OR(E13="",G13=""),0,1)</f>
        <v>1</v>
      </c>
      <c r="U26" s="11">
        <f>IF(OR(E23="",G23=""),0,1)</f>
        <v>1</v>
      </c>
    </row>
    <row r="27" spans="1:21" ht="12.75">
      <c r="A27" s="18"/>
      <c r="B27" s="18"/>
      <c r="C27" s="19"/>
      <c r="D27" s="20"/>
      <c r="E27" s="15"/>
      <c r="F27" s="15"/>
      <c r="G27" s="15"/>
      <c r="K27" s="62" t="str">
        <f>Vorgaben!B12</f>
        <v>D-Juniorinnen 08</v>
      </c>
      <c r="L27" s="19">
        <f>SUM(S27:U27)</f>
        <v>3</v>
      </c>
      <c r="M27" s="19">
        <f>SUM(H8,I18,H26)</f>
        <v>2</v>
      </c>
      <c r="N27" s="15">
        <f>SUM(E8,G18,E26)</f>
        <v>2</v>
      </c>
      <c r="O27" s="15" t="s">
        <v>15</v>
      </c>
      <c r="P27" s="15">
        <f>SUM(G8,E18,G26)</f>
        <v>5</v>
      </c>
      <c r="Q27" s="15">
        <f>N27-P27</f>
        <v>-3</v>
      </c>
      <c r="S27" s="11">
        <f>IF(OR(E8="",G8=""),0,1)</f>
        <v>1</v>
      </c>
      <c r="T27" s="11">
        <f>IF(OR(E18="",G18=""),0,1)</f>
        <v>1</v>
      </c>
      <c r="U27" s="11">
        <f>IF(OR(E26="",G26=""),0,1)</f>
        <v>1</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28"/>
  <sheetViews>
    <sheetView zoomScale="79" zoomScaleNormal="79" zoomScalePageLayoutView="0" workbookViewId="0" topLeftCell="A1">
      <selection activeCell="D4" sqref="D4"/>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0"/>
      <c r="B1" s="214" t="s">
        <v>48</v>
      </c>
      <c r="C1" s="214"/>
      <c r="D1" s="214"/>
      <c r="E1" s="214"/>
      <c r="F1" s="214"/>
      <c r="G1" s="214"/>
      <c r="H1" s="214"/>
      <c r="I1" s="81"/>
      <c r="J1" s="81"/>
      <c r="K1" s="81"/>
      <c r="L1" s="81"/>
      <c r="M1" s="81"/>
      <c r="N1" s="81"/>
      <c r="O1" s="81"/>
      <c r="P1" s="82"/>
      <c r="Q1" s="82"/>
      <c r="R1" s="82"/>
    </row>
    <row r="2" spans="1:18" ht="30" customHeight="1">
      <c r="A2" s="83" t="s">
        <v>49</v>
      </c>
      <c r="B2" s="84" t="s">
        <v>74</v>
      </c>
      <c r="C2" s="85" t="s">
        <v>40</v>
      </c>
      <c r="D2" s="84" t="s">
        <v>1</v>
      </c>
      <c r="E2" s="215" t="s">
        <v>2</v>
      </c>
      <c r="F2" s="215"/>
      <c r="G2" s="215"/>
      <c r="H2" s="84" t="s">
        <v>41</v>
      </c>
      <c r="I2" s="86"/>
      <c r="J2" s="87"/>
      <c r="K2" s="87"/>
      <c r="L2" s="88"/>
      <c r="M2" s="87"/>
      <c r="N2" s="87"/>
      <c r="O2" s="87"/>
      <c r="P2" s="82"/>
      <c r="Q2" s="82"/>
      <c r="R2" s="82"/>
    </row>
    <row r="3" spans="1:18" ht="18" customHeight="1">
      <c r="A3" s="89">
        <f>IF(Rechnen2!$V$3=0,"",1)</f>
        <v>1</v>
      </c>
      <c r="B3" s="90" t="str">
        <f>Rechnen2!K3</f>
        <v>C-Junioren 01</v>
      </c>
      <c r="C3" s="90">
        <f>IF(Rechnen2!$V$3=0,"",Rechnen2!L3)</f>
        <v>3</v>
      </c>
      <c r="D3" s="90">
        <f>IF(Rechnen2!$V$3=0,"",Rechnen2!M3)</f>
        <v>3</v>
      </c>
      <c r="E3" s="90">
        <f>IF(Rechnen2!$V$3=0,"",Rechnen2!N3)</f>
        <v>3</v>
      </c>
      <c r="F3" s="91" t="s">
        <v>15</v>
      </c>
      <c r="G3" s="90">
        <f>IF(Rechnen2!$V$3=0,"",Rechnen2!P3)</f>
        <v>3</v>
      </c>
      <c r="H3" s="92">
        <f>IF(AND(E3="",G3=""),"",(E3-G3))</f>
        <v>0</v>
      </c>
      <c r="I3" s="93"/>
      <c r="J3" s="87"/>
      <c r="K3" s="87"/>
      <c r="L3" s="88"/>
      <c r="M3" s="87"/>
      <c r="N3" s="87"/>
      <c r="O3" s="87"/>
      <c r="P3" s="82"/>
      <c r="Q3" s="82"/>
      <c r="R3" s="82"/>
    </row>
    <row r="4" spans="1:18" ht="18" customHeight="1">
      <c r="A4" s="89">
        <f>IF(Rechnen2!$V$3=0,"",2)</f>
        <v>2</v>
      </c>
      <c r="B4" s="90" t="str">
        <f>Rechnen2!K4</f>
        <v>C-Junioren 02</v>
      </c>
      <c r="C4" s="90">
        <f>IF(Rechnen2!$V$3=0,"",Rechnen2!L4)</f>
        <v>3</v>
      </c>
      <c r="D4" s="90">
        <f>IF(Rechnen2!$V$3=0,"",Rechnen2!M4)</f>
        <v>3</v>
      </c>
      <c r="E4" s="90">
        <f>IF(Rechnen2!$V$3=0,"",Rechnen2!N4)</f>
        <v>3</v>
      </c>
      <c r="F4" s="91" t="s">
        <v>15</v>
      </c>
      <c r="G4" s="90">
        <f>IF(Rechnen2!$V$3=0,"",Rechnen2!P4)</f>
        <v>3</v>
      </c>
      <c r="H4" s="92">
        <f>IF(AND(E4="",G4=""),"",(E4-G4))</f>
        <v>0</v>
      </c>
      <c r="I4" s="93"/>
      <c r="J4" s="87"/>
      <c r="K4" s="87"/>
      <c r="L4" s="88"/>
      <c r="M4" s="87"/>
      <c r="N4" s="87"/>
      <c r="O4" s="87"/>
      <c r="P4" s="82"/>
      <c r="Q4" s="82"/>
      <c r="R4" s="82"/>
    </row>
    <row r="5" spans="1:18" ht="18" customHeight="1">
      <c r="A5" s="89">
        <f>IF(Rechnen2!$V$3=0,"",3)</f>
        <v>3</v>
      </c>
      <c r="B5" s="90" t="str">
        <f>Rechnen2!K5</f>
        <v>C-Junioren 03</v>
      </c>
      <c r="C5" s="90">
        <f>IF(Rechnen2!$V$3=0,"",Rechnen2!L5)</f>
        <v>3</v>
      </c>
      <c r="D5" s="90">
        <f>IF(Rechnen2!$V$3=0,"",Rechnen2!M5)</f>
        <v>3</v>
      </c>
      <c r="E5" s="90">
        <f>IF(Rechnen2!$V$3=0,"",Rechnen2!N5)</f>
        <v>3</v>
      </c>
      <c r="F5" s="91" t="s">
        <v>15</v>
      </c>
      <c r="G5" s="90">
        <f>IF(Rechnen2!$V$3=0,"",Rechnen2!P5)</f>
        <v>3</v>
      </c>
      <c r="H5" s="92">
        <f>IF(AND(E5="",G5=""),"",(E5-G5))</f>
        <v>0</v>
      </c>
      <c r="I5" s="93"/>
      <c r="J5" s="87"/>
      <c r="K5" s="87"/>
      <c r="L5" s="88"/>
      <c r="M5" s="87"/>
      <c r="N5" s="87"/>
      <c r="O5" s="87"/>
      <c r="P5" s="82"/>
      <c r="Q5" s="82"/>
      <c r="R5" s="82"/>
    </row>
    <row r="6" spans="1:18" ht="18" customHeight="1">
      <c r="A6" s="89">
        <f>IF(Rechnen2!$V$3=0,"",4)</f>
        <v>4</v>
      </c>
      <c r="B6" s="90" t="str">
        <f>Rechnen2!K6</f>
        <v>C-Junioren 04</v>
      </c>
      <c r="C6" s="90">
        <f>IF(Rechnen2!$V$3=0,"",Rechnen2!L6)</f>
        <v>3</v>
      </c>
      <c r="D6" s="90">
        <f>IF(Rechnen2!$V$3=0,"",Rechnen2!M6)</f>
        <v>3</v>
      </c>
      <c r="E6" s="90">
        <f>IF(Rechnen2!$V$3=0,"",Rechnen2!N6)</f>
        <v>3</v>
      </c>
      <c r="F6" s="91" t="s">
        <v>15</v>
      </c>
      <c r="G6" s="90">
        <f>IF(Rechnen2!$V$3=0,"",Rechnen2!P6)</f>
        <v>3</v>
      </c>
      <c r="H6" s="92">
        <f>IF(AND(E6="",G6=""),"",(E6-G6))</f>
        <v>0</v>
      </c>
      <c r="I6" s="93"/>
      <c r="J6" s="87"/>
      <c r="K6" s="87"/>
      <c r="L6" s="88"/>
      <c r="M6" s="87"/>
      <c r="N6" s="87"/>
      <c r="O6" s="87"/>
      <c r="P6" s="82"/>
      <c r="Q6" s="82"/>
      <c r="R6" s="82"/>
    </row>
    <row r="7" spans="1:18" ht="15" customHeight="1">
      <c r="A7" s="216"/>
      <c r="B7" s="218" t="s">
        <v>75</v>
      </c>
      <c r="C7" s="220" t="s">
        <v>40</v>
      </c>
      <c r="D7" s="218" t="s">
        <v>1</v>
      </c>
      <c r="E7" s="218" t="s">
        <v>2</v>
      </c>
      <c r="F7" s="218"/>
      <c r="G7" s="218"/>
      <c r="H7" s="218" t="s">
        <v>41</v>
      </c>
      <c r="I7" s="94"/>
      <c r="J7" s="95"/>
      <c r="K7" s="95"/>
      <c r="L7" s="96"/>
      <c r="M7" s="97"/>
      <c r="N7" s="98"/>
      <c r="O7" s="98"/>
      <c r="P7" s="82"/>
      <c r="Q7" s="82"/>
      <c r="R7" s="82"/>
    </row>
    <row r="8" spans="1:18" ht="15" customHeight="1">
      <c r="A8" s="217"/>
      <c r="B8" s="219"/>
      <c r="C8" s="207"/>
      <c r="D8" s="219"/>
      <c r="E8" s="219"/>
      <c r="F8" s="219"/>
      <c r="G8" s="219"/>
      <c r="H8" s="219"/>
      <c r="I8" s="94"/>
      <c r="J8" s="95"/>
      <c r="K8" s="95"/>
      <c r="L8" s="96"/>
      <c r="M8" s="97"/>
      <c r="N8" s="98"/>
      <c r="O8" s="98"/>
      <c r="P8" s="82"/>
      <c r="Q8" s="82"/>
      <c r="R8" s="82"/>
    </row>
    <row r="9" spans="1:18" ht="18" customHeight="1">
      <c r="A9" s="89">
        <f>IF(Rechnen2!$W$3=0,"",1)</f>
        <v>1</v>
      </c>
      <c r="B9" s="90" t="str">
        <f>Rechnen2!K10</f>
        <v>C-Junioren 05</v>
      </c>
      <c r="C9" s="90">
        <f>IF(Rechnen2!$W$3=0,"",Rechnen2!L10)</f>
        <v>3</v>
      </c>
      <c r="D9" s="90">
        <f>IF(Rechnen2!$W$3=0,"",Rechnen2!M10)</f>
        <v>9</v>
      </c>
      <c r="E9" s="90">
        <f>IF(Rechnen2!$W$3=0,"",Rechnen2!N10)</f>
        <v>6</v>
      </c>
      <c r="F9" s="91" t="s">
        <v>15</v>
      </c>
      <c r="G9" s="90">
        <f>IF(Rechnen2!$W$3=0,"",Rechnen2!P10)</f>
        <v>0</v>
      </c>
      <c r="H9" s="92">
        <f>IF(AND(E9="",G9=""),"",(E9-G9))</f>
        <v>6</v>
      </c>
      <c r="I9" s="99"/>
      <c r="J9" s="97"/>
      <c r="K9" s="99"/>
      <c r="L9" s="96"/>
      <c r="M9" s="97"/>
      <c r="N9" s="98"/>
      <c r="O9" s="98"/>
      <c r="P9" s="82"/>
      <c r="Q9" s="82"/>
      <c r="R9" s="82"/>
    </row>
    <row r="10" spans="1:18" ht="18" customHeight="1">
      <c r="A10" s="89">
        <f>IF(Rechnen2!$W$3=0,"",2)</f>
        <v>2</v>
      </c>
      <c r="B10" s="90" t="str">
        <f>Rechnen2!K11</f>
        <v>C-Junioren 06</v>
      </c>
      <c r="C10" s="90">
        <f>IF(Rechnen2!$W$3=0,"",Rechnen2!L11)</f>
        <v>3</v>
      </c>
      <c r="D10" s="90">
        <f>IF(Rechnen2!$W$3=0,"",Rechnen2!M11)</f>
        <v>2</v>
      </c>
      <c r="E10" s="90">
        <f>IF(Rechnen2!$W$3=0,"",Rechnen2!N11)</f>
        <v>2</v>
      </c>
      <c r="F10" s="91" t="s">
        <v>15</v>
      </c>
      <c r="G10" s="90">
        <f>IF(Rechnen2!$W$3=0,"",Rechnen2!P11)</f>
        <v>3</v>
      </c>
      <c r="H10" s="92">
        <f>IF(AND(E10="",G10=""),"",(E10-G10))</f>
        <v>-1</v>
      </c>
      <c r="I10" s="100"/>
      <c r="J10" s="101"/>
      <c r="K10" s="101"/>
      <c r="L10" s="101"/>
      <c r="M10" s="101"/>
      <c r="N10" s="101"/>
      <c r="O10" s="101"/>
      <c r="P10" s="82"/>
      <c r="Q10" s="82"/>
      <c r="R10" s="82"/>
    </row>
    <row r="11" spans="1:18" ht="18" customHeight="1">
      <c r="A11" s="89">
        <f>IF(Rechnen2!$W$3=0,"",3)</f>
        <v>3</v>
      </c>
      <c r="B11" s="90" t="str">
        <f>Rechnen2!K12</f>
        <v>C-Junioren 07</v>
      </c>
      <c r="C11" s="90">
        <f>IF(Rechnen2!$W$3=0,"",Rechnen2!L12)</f>
        <v>3</v>
      </c>
      <c r="D11" s="90">
        <f>IF(Rechnen2!$W$3=0,"",Rechnen2!M12)</f>
        <v>2</v>
      </c>
      <c r="E11" s="90">
        <f>IF(Rechnen2!$W$3=0,"",Rechnen2!N12)</f>
        <v>2</v>
      </c>
      <c r="F11" s="91" t="s">
        <v>15</v>
      </c>
      <c r="G11" s="90">
        <f>IF(Rechnen2!$W$3=0,"",Rechnen2!P12)</f>
        <v>4</v>
      </c>
      <c r="H11" s="92">
        <f>IF(AND(E11="",G11=""),"",(E11-G11))</f>
        <v>-2</v>
      </c>
      <c r="I11" s="94"/>
      <c r="J11" s="87"/>
      <c r="K11" s="87"/>
      <c r="L11" s="88"/>
      <c r="M11" s="87"/>
      <c r="N11" s="87"/>
      <c r="O11" s="87"/>
      <c r="P11" s="82"/>
      <c r="Q11" s="82"/>
      <c r="R11" s="82"/>
    </row>
    <row r="12" spans="1:18" ht="18" customHeight="1">
      <c r="A12" s="89">
        <f>IF(Rechnen2!$W$3=0,"",4)</f>
        <v>4</v>
      </c>
      <c r="B12" s="90" t="str">
        <f>Rechnen2!K13</f>
        <v>C-Junioren 08</v>
      </c>
      <c r="C12" s="90">
        <f>IF(Rechnen2!$W$3=0,"",Rechnen2!L13)</f>
        <v>3</v>
      </c>
      <c r="D12" s="90">
        <f>IF(Rechnen2!$W$3=0,"",Rechnen2!M13)</f>
        <v>2</v>
      </c>
      <c r="E12" s="90">
        <f>IF(Rechnen2!$W$3=0,"",Rechnen2!N13)</f>
        <v>2</v>
      </c>
      <c r="F12" s="91" t="s">
        <v>15</v>
      </c>
      <c r="G12" s="90">
        <f>IF(Rechnen2!$W$3=0,"",Rechnen2!P13)</f>
        <v>5</v>
      </c>
      <c r="H12" s="92">
        <f>IF(AND(E12="",G12=""),"",(E12-G12))</f>
        <v>-3</v>
      </c>
      <c r="I12" s="88"/>
      <c r="J12" s="87"/>
      <c r="K12" s="87"/>
      <c r="L12" s="88"/>
      <c r="M12" s="87"/>
      <c r="N12" s="87"/>
      <c r="O12" s="87"/>
      <c r="P12" s="82"/>
      <c r="Q12" s="82"/>
      <c r="R12" s="82"/>
    </row>
    <row r="13" spans="1:18" ht="18" customHeight="1">
      <c r="A13" s="216"/>
      <c r="B13" s="218" t="s">
        <v>76</v>
      </c>
      <c r="C13" s="220" t="s">
        <v>40</v>
      </c>
      <c r="D13" s="218" t="s">
        <v>1</v>
      </c>
      <c r="E13" s="218" t="s">
        <v>2</v>
      </c>
      <c r="F13" s="218"/>
      <c r="G13" s="218"/>
      <c r="H13" s="218" t="s">
        <v>41</v>
      </c>
      <c r="I13" s="88"/>
      <c r="J13" s="87"/>
      <c r="K13" s="87"/>
      <c r="L13" s="88"/>
      <c r="M13" s="87"/>
      <c r="N13" s="87"/>
      <c r="O13" s="87"/>
      <c r="P13" s="82"/>
      <c r="Q13" s="82"/>
      <c r="R13" s="82"/>
    </row>
    <row r="14" spans="1:18" ht="15" customHeight="1">
      <c r="A14" s="217"/>
      <c r="B14" s="219"/>
      <c r="C14" s="207"/>
      <c r="D14" s="219"/>
      <c r="E14" s="219"/>
      <c r="F14" s="219"/>
      <c r="G14" s="219"/>
      <c r="H14" s="219"/>
      <c r="I14" s="88"/>
      <c r="J14" s="87"/>
      <c r="K14" s="87"/>
      <c r="L14" s="88"/>
      <c r="M14" s="87"/>
      <c r="N14" s="87"/>
      <c r="O14" s="87"/>
      <c r="P14" s="82"/>
      <c r="Q14" s="82"/>
      <c r="R14" s="82"/>
    </row>
    <row r="15" spans="1:18" ht="15">
      <c r="A15" s="89">
        <f>IF(Rechnen2!$X$3=0,"",1)</f>
        <v>1</v>
      </c>
      <c r="B15" s="90" t="str">
        <f>Rechnen2!K17</f>
        <v>C-Juniorinnen 01</v>
      </c>
      <c r="C15" s="90">
        <f>IF(Rechnen2!$X$3=0,"",Rechnen2!L17)</f>
        <v>3</v>
      </c>
      <c r="D15" s="90">
        <f>IF(Rechnen2!$X$3=0,"",Rechnen2!M17)</f>
        <v>3</v>
      </c>
      <c r="E15" s="90">
        <f>IF(Rechnen2!$X$3=0,"",Rechnen2!N17)</f>
        <v>3</v>
      </c>
      <c r="F15" s="91" t="s">
        <v>15</v>
      </c>
      <c r="G15" s="90">
        <f>IF(Rechnen2!$X$3=0,"",Rechnen2!P17)</f>
        <v>3</v>
      </c>
      <c r="H15" s="92">
        <f>IF(AND(E15="",G15=""),"",(E15-G15))</f>
        <v>0</v>
      </c>
      <c r="I15" s="88"/>
      <c r="J15" s="87"/>
      <c r="K15" s="87"/>
      <c r="L15" s="88"/>
      <c r="M15" s="87"/>
      <c r="N15" s="87"/>
      <c r="O15" s="87"/>
      <c r="P15" s="82"/>
      <c r="Q15" s="82"/>
      <c r="R15" s="82"/>
    </row>
    <row r="16" spans="1:18" ht="15">
      <c r="A16" s="89">
        <f>IF(Rechnen2!$X$3=0,"",2)</f>
        <v>2</v>
      </c>
      <c r="B16" s="90" t="str">
        <f>Rechnen2!K18</f>
        <v>C-Juniorinnen 02</v>
      </c>
      <c r="C16" s="90">
        <f>IF(Rechnen2!$X$3=0,"",Rechnen2!L18)</f>
        <v>3</v>
      </c>
      <c r="D16" s="90">
        <f>IF(Rechnen2!$X$3=0,"",Rechnen2!M18)</f>
        <v>3</v>
      </c>
      <c r="E16" s="90">
        <f>IF(Rechnen2!$X$3=0,"",Rechnen2!N18)</f>
        <v>3</v>
      </c>
      <c r="F16" s="91" t="s">
        <v>15</v>
      </c>
      <c r="G16" s="90">
        <f>IF(Rechnen2!$X$3=0,"",Rechnen2!P18)</f>
        <v>3</v>
      </c>
      <c r="H16" s="92">
        <f>IF(AND(E16="",G16=""),"",(E16-G16))</f>
        <v>0</v>
      </c>
      <c r="I16" s="88"/>
      <c r="J16" s="87"/>
      <c r="K16" s="87"/>
      <c r="L16" s="88"/>
      <c r="M16" s="87"/>
      <c r="N16" s="87"/>
      <c r="O16" s="87"/>
      <c r="P16" s="82"/>
      <c r="Q16" s="82"/>
      <c r="R16" s="82"/>
    </row>
    <row r="17" spans="1:18" ht="15">
      <c r="A17" s="89">
        <f>IF(Rechnen2!$X$3=0,"",3)</f>
        <v>3</v>
      </c>
      <c r="B17" s="90" t="str">
        <f>Rechnen2!K19</f>
        <v>C-Juniorinnen 03</v>
      </c>
      <c r="C17" s="90">
        <f>IF(Rechnen2!$X$3=0,"",Rechnen2!L19)</f>
        <v>3</v>
      </c>
      <c r="D17" s="90">
        <f>IF(Rechnen2!$X$3=0,"",Rechnen2!M19)</f>
        <v>3</v>
      </c>
      <c r="E17" s="90">
        <f>IF(Rechnen2!$X$3=0,"",Rechnen2!N19)</f>
        <v>3</v>
      </c>
      <c r="F17" s="91" t="s">
        <v>15</v>
      </c>
      <c r="G17" s="90">
        <f>IF(Rechnen2!$X$3=0,"",Rechnen2!P19)</f>
        <v>3</v>
      </c>
      <c r="H17" s="92">
        <f>IF(AND(E17="",G17=""),"",(E17-G17))</f>
        <v>0</v>
      </c>
      <c r="I17" s="88"/>
      <c r="J17" s="87"/>
      <c r="K17" s="87"/>
      <c r="L17" s="88"/>
      <c r="M17" s="87"/>
      <c r="N17" s="87"/>
      <c r="O17" s="87"/>
      <c r="P17" s="82"/>
      <c r="Q17" s="82"/>
      <c r="R17" s="82"/>
    </row>
    <row r="18" spans="1:18" ht="15">
      <c r="A18" s="89">
        <f>IF(Rechnen2!$X$3=0,"",4)</f>
        <v>4</v>
      </c>
      <c r="B18" s="90" t="str">
        <f>Rechnen2!K20</f>
        <v>C-Juniorinnen 04</v>
      </c>
      <c r="C18" s="90">
        <f>IF(Rechnen2!$X$3=0,"",Rechnen2!L20)</f>
        <v>3</v>
      </c>
      <c r="D18" s="90">
        <f>IF(Rechnen2!$X$3=0,"",Rechnen2!M20)</f>
        <v>3</v>
      </c>
      <c r="E18" s="90">
        <f>IF(Rechnen2!$X$3=0,"",Rechnen2!N20)</f>
        <v>3</v>
      </c>
      <c r="F18" s="91" t="s">
        <v>15</v>
      </c>
      <c r="G18" s="90">
        <f>IF(Rechnen2!$X$3=0,"",Rechnen2!P20)</f>
        <v>3</v>
      </c>
      <c r="H18" s="92">
        <f>IF(AND(E18="",G18=""),"",(E18-G18))</f>
        <v>0</v>
      </c>
      <c r="I18" s="88"/>
      <c r="J18" s="87"/>
      <c r="K18" s="87"/>
      <c r="L18" s="88"/>
      <c r="M18" s="87"/>
      <c r="N18" s="87"/>
      <c r="O18" s="87"/>
      <c r="P18" s="82"/>
      <c r="Q18" s="82"/>
      <c r="R18" s="82"/>
    </row>
    <row r="19" spans="1:18" ht="15">
      <c r="A19" s="216"/>
      <c r="B19" s="218" t="s">
        <v>77</v>
      </c>
      <c r="C19" s="220" t="s">
        <v>40</v>
      </c>
      <c r="D19" s="218" t="s">
        <v>1</v>
      </c>
      <c r="E19" s="218" t="s">
        <v>2</v>
      </c>
      <c r="F19" s="218"/>
      <c r="G19" s="218"/>
      <c r="H19" s="218" t="s">
        <v>41</v>
      </c>
      <c r="I19" s="88"/>
      <c r="J19" s="87"/>
      <c r="K19" s="87"/>
      <c r="L19" s="88"/>
      <c r="M19" s="87"/>
      <c r="N19" s="87"/>
      <c r="O19" s="87"/>
      <c r="P19" s="82"/>
      <c r="Q19" s="82"/>
      <c r="R19" s="82"/>
    </row>
    <row r="20" spans="1:18" ht="15">
      <c r="A20" s="217"/>
      <c r="B20" s="219"/>
      <c r="C20" s="207"/>
      <c r="D20" s="219"/>
      <c r="E20" s="219"/>
      <c r="F20" s="219"/>
      <c r="G20" s="219"/>
      <c r="H20" s="219"/>
      <c r="I20" s="88"/>
      <c r="J20" s="87"/>
      <c r="K20" s="87"/>
      <c r="L20" s="88"/>
      <c r="M20" s="87"/>
      <c r="N20" s="87"/>
      <c r="O20" s="87"/>
      <c r="P20" s="82"/>
      <c r="Q20" s="82"/>
      <c r="R20" s="82"/>
    </row>
    <row r="21" spans="1:18" ht="15">
      <c r="A21" s="89">
        <f>IF(Rechnen2!$Y$3=0,"",1)</f>
        <v>1</v>
      </c>
      <c r="B21" s="90" t="str">
        <f>Rechnen2!K24</f>
        <v>C-Juniorinnen 05</v>
      </c>
      <c r="C21" s="90">
        <f>IF(Rechnen2!$Y$3=0,"",Rechnen2!L24)</f>
        <v>3</v>
      </c>
      <c r="D21" s="90">
        <f>IF(Rechnen2!$Y$3=0,"",Rechnen2!M24)</f>
        <v>9</v>
      </c>
      <c r="E21" s="90">
        <f>IF(Rechnen2!$Y$3=0,"",Rechnen2!N24)</f>
        <v>6</v>
      </c>
      <c r="F21" s="91" t="s">
        <v>15</v>
      </c>
      <c r="G21" s="90">
        <f>IF(Rechnen2!$Y$3=0,"",Rechnen2!P24)</f>
        <v>0</v>
      </c>
      <c r="H21" s="92">
        <f>IF(AND(E21="",G21=""),"",(E21-G21))</f>
        <v>6</v>
      </c>
      <c r="I21" s="88"/>
      <c r="J21" s="87"/>
      <c r="K21" s="87"/>
      <c r="L21" s="88"/>
      <c r="M21" s="87"/>
      <c r="N21" s="87"/>
      <c r="O21" s="87"/>
      <c r="P21" s="82"/>
      <c r="Q21" s="82"/>
      <c r="R21" s="82"/>
    </row>
    <row r="22" spans="1:18" ht="15">
      <c r="A22" s="89">
        <f>IF(Rechnen2!$Y$3=0,"",2)</f>
        <v>2</v>
      </c>
      <c r="B22" s="90" t="str">
        <f>Rechnen2!K25</f>
        <v>C-Juniorinnen 06</v>
      </c>
      <c r="C22" s="90">
        <f>IF(Rechnen2!$Y$3=0,"",Rechnen2!L25)</f>
        <v>3</v>
      </c>
      <c r="D22" s="90">
        <f>IF(Rechnen2!$Y$3=0,"",Rechnen2!M25)</f>
        <v>2</v>
      </c>
      <c r="E22" s="90">
        <f>IF(Rechnen2!$Y$3=0,"",Rechnen2!N25)</f>
        <v>2</v>
      </c>
      <c r="F22" s="91" t="s">
        <v>15</v>
      </c>
      <c r="G22" s="90">
        <f>IF(Rechnen2!$Y$3=0,"",Rechnen2!P25)</f>
        <v>3</v>
      </c>
      <c r="H22" s="92">
        <f>IF(AND(E22="",G22=""),"",(E22-G22))</f>
        <v>-1</v>
      </c>
      <c r="I22" s="88"/>
      <c r="J22" s="87"/>
      <c r="K22" s="87"/>
      <c r="L22" s="88"/>
      <c r="M22" s="87"/>
      <c r="N22" s="87"/>
      <c r="O22" s="87"/>
      <c r="P22" s="82"/>
      <c r="Q22" s="82"/>
      <c r="R22" s="82"/>
    </row>
    <row r="23" spans="1:18" ht="15">
      <c r="A23" s="89">
        <f>IF(Rechnen2!$Y$3=0,"",3)</f>
        <v>3</v>
      </c>
      <c r="B23" s="90" t="str">
        <f>Rechnen2!K26</f>
        <v>C-Juniorinnen 07</v>
      </c>
      <c r="C23" s="90">
        <f>IF(Rechnen2!$Y$3=0,"",Rechnen2!L26)</f>
        <v>3</v>
      </c>
      <c r="D23" s="90">
        <f>IF(Rechnen2!$Y$3=0,"",Rechnen2!M26)</f>
        <v>2</v>
      </c>
      <c r="E23" s="90">
        <f>IF(Rechnen2!$Y$3=0,"",Rechnen2!N26)</f>
        <v>2</v>
      </c>
      <c r="F23" s="91" t="s">
        <v>15</v>
      </c>
      <c r="G23" s="90">
        <f>IF(Rechnen2!$Y$3=0,"",Rechnen2!P26)</f>
        <v>4</v>
      </c>
      <c r="H23" s="92">
        <f>IF(AND(E23="",G23=""),"",(E23-G23))</f>
        <v>-2</v>
      </c>
      <c r="I23" s="88"/>
      <c r="J23" s="87"/>
      <c r="K23" s="87"/>
      <c r="L23" s="88"/>
      <c r="M23" s="87"/>
      <c r="N23" s="87"/>
      <c r="O23" s="87"/>
      <c r="P23" s="82"/>
      <c r="Q23" s="82"/>
      <c r="R23" s="82"/>
    </row>
    <row r="24" spans="1:18" ht="15">
      <c r="A24" s="102">
        <f>IF(Rechnen2!$Y$3=0,"",4)</f>
        <v>4</v>
      </c>
      <c r="B24" s="103" t="str">
        <f>Rechnen2!K27</f>
        <v>C-Juniorinnen 08</v>
      </c>
      <c r="C24" s="103">
        <f>IF(Rechnen2!$Y$3=0,"",Rechnen2!L27)</f>
        <v>3</v>
      </c>
      <c r="D24" s="103">
        <f>IF(Rechnen2!$Y$3=0,"",Rechnen2!M27)</f>
        <v>2</v>
      </c>
      <c r="E24" s="103">
        <f>IF(Rechnen2!$Y$3=0,"",Rechnen2!N27)</f>
        <v>2</v>
      </c>
      <c r="F24" s="104" t="s">
        <v>15</v>
      </c>
      <c r="G24" s="103">
        <f>IF(Rechnen2!$Y$3=0,"",Rechnen2!P27)</f>
        <v>5</v>
      </c>
      <c r="H24" s="105">
        <f>IF(AND(E24="",G24=""),"",(E24-G24))</f>
        <v>-3</v>
      </c>
      <c r="I24" s="88"/>
      <c r="J24" s="87"/>
      <c r="K24" s="87"/>
      <c r="L24" s="88"/>
      <c r="M24" s="87"/>
      <c r="N24" s="87"/>
      <c r="O24" s="87"/>
      <c r="P24" s="82"/>
      <c r="Q24" s="82"/>
      <c r="R24" s="82"/>
    </row>
    <row r="25" spans="1:18" ht="15">
      <c r="A25" s="94"/>
      <c r="B25" s="87"/>
      <c r="C25" s="87"/>
      <c r="D25" s="87"/>
      <c r="E25" s="87"/>
      <c r="F25" s="87"/>
      <c r="G25" s="87"/>
      <c r="H25" s="87"/>
      <c r="I25" s="88"/>
      <c r="J25" s="87"/>
      <c r="K25" s="87"/>
      <c r="L25" s="88"/>
      <c r="M25" s="87"/>
      <c r="N25" s="87"/>
      <c r="O25" s="87"/>
      <c r="P25" s="82"/>
      <c r="Q25" s="82"/>
      <c r="R25" s="82"/>
    </row>
    <row r="26" spans="1:18" ht="15">
      <c r="A26" s="94"/>
      <c r="B26" s="87"/>
      <c r="C26" s="87"/>
      <c r="D26" s="87"/>
      <c r="E26" s="87"/>
      <c r="F26" s="87"/>
      <c r="G26" s="87"/>
      <c r="H26" s="87"/>
      <c r="I26" s="88"/>
      <c r="J26" s="87"/>
      <c r="K26" s="87"/>
      <c r="L26" s="88"/>
      <c r="M26" s="87"/>
      <c r="N26" s="87"/>
      <c r="O26" s="87"/>
      <c r="P26" s="82"/>
      <c r="Q26" s="82"/>
      <c r="R26" s="82"/>
    </row>
    <row r="27" spans="1:18" ht="15">
      <c r="A27" s="94"/>
      <c r="B27" s="87"/>
      <c r="C27" s="87"/>
      <c r="D27" s="87"/>
      <c r="E27" s="87"/>
      <c r="F27" s="87"/>
      <c r="G27" s="87"/>
      <c r="H27" s="87"/>
      <c r="I27" s="88"/>
      <c r="J27" s="87"/>
      <c r="K27" s="87"/>
      <c r="L27" s="88"/>
      <c r="M27" s="87"/>
      <c r="N27" s="87"/>
      <c r="O27" s="87"/>
      <c r="P27" s="82"/>
      <c r="Q27" s="82"/>
      <c r="R27" s="82"/>
    </row>
    <row r="28" spans="1:18" ht="15">
      <c r="A28" s="94"/>
      <c r="B28" s="87"/>
      <c r="C28" s="87"/>
      <c r="D28" s="87"/>
      <c r="E28" s="87"/>
      <c r="F28" s="87"/>
      <c r="G28" s="87"/>
      <c r="H28" s="87"/>
      <c r="I28" s="88"/>
      <c r="J28" s="87"/>
      <c r="K28" s="87"/>
      <c r="L28" s="88"/>
      <c r="M28" s="87"/>
      <c r="N28" s="87"/>
      <c r="O28" s="87"/>
      <c r="P28" s="82"/>
      <c r="Q28" s="82"/>
      <c r="R28" s="82"/>
    </row>
  </sheetData>
  <sheetProtection password="E760" sheet="1" objects="1" scenarios="1"/>
  <mergeCells count="20">
    <mergeCell ref="A19:A20"/>
    <mergeCell ref="B19:B20"/>
    <mergeCell ref="C19:C20"/>
    <mergeCell ref="D19:D20"/>
    <mergeCell ref="E19:G20"/>
    <mergeCell ref="H19:H20"/>
    <mergeCell ref="A13:A14"/>
    <mergeCell ref="B13:B14"/>
    <mergeCell ref="C13:C14"/>
    <mergeCell ref="D13:D14"/>
    <mergeCell ref="E13:G14"/>
    <mergeCell ref="H13:H14"/>
    <mergeCell ref="B1:H1"/>
    <mergeCell ref="E2:G2"/>
    <mergeCell ref="A7:A8"/>
    <mergeCell ref="B7:B8"/>
    <mergeCell ref="C7:C8"/>
    <mergeCell ref="D7:D8"/>
    <mergeCell ref="E7:G8"/>
    <mergeCell ref="H7:H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Eugen</cp:lastModifiedBy>
  <cp:lastPrinted>2017-01-31T15:59:41Z</cp:lastPrinted>
  <dcterms:created xsi:type="dcterms:W3CDTF">1999-01-27T19:57:19Z</dcterms:created>
  <dcterms:modified xsi:type="dcterms:W3CDTF">2017-01-31T16:04:11Z</dcterms:modified>
  <cp:category/>
  <cp:version/>
  <cp:contentType/>
  <cp:contentStatus/>
</cp:coreProperties>
</file>