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7668" yWindow="65524" windowWidth="7656" windowHeight="8580" activeTab="1"/>
  </bookViews>
  <sheets>
    <sheet name="Info" sheetId="1" r:id="rId1"/>
    <sheet name="Hauptmenue" sheetId="2" r:id="rId2"/>
    <sheet name="Vorgaben" sheetId="3" r:id="rId3"/>
    <sheet name="Spielplan" sheetId="4" r:id="rId4"/>
    <sheet name="Gruppen-Tabellen" sheetId="5" r:id="rId5"/>
    <sheet name="Rechnen" sheetId="6" state="hidden" r:id="rId6"/>
  </sheets>
  <definedNames>
    <definedName name="_xlnm.Print_Area" localSheetId="4">'Gruppen-Tabellen'!$A$1:$I$22</definedName>
    <definedName name="_xlnm.Print_Area" localSheetId="2">'Vorgaben'!$A$1:$B$14</definedName>
    <definedName name="International">#REF!</definedName>
    <definedName name="Jazz">#REF!</definedName>
    <definedName name="Klassik">#REF!</definedName>
    <definedName name="MaxiCDs">#REF!</definedName>
    <definedName name="Sampler">#REF!</definedName>
  </definedNames>
  <calcPr fullCalcOnLoad="1"/>
</workbook>
</file>

<file path=xl/comments3.xml><?xml version="1.0" encoding="utf-8"?>
<comments xmlns="http://schemas.openxmlformats.org/spreadsheetml/2006/main">
  <authors>
    <author>Wickie</author>
  </authors>
  <commentList>
    <comment ref="C1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D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Spielzeit in hh:mm eintragen -wird dann im Zeitplan übernommen.</t>
        </r>
      </text>
    </comment>
    <comment ref="D5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D7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nach dem letzten Gruppenspiel,
nach dem  Viertelfinale
und nach dem Halbfinale 
eintragen Format hh:mm
-5 Minuten sollten reichen-</t>
        </r>
      </text>
    </comment>
    <comment ref="D1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Uhrzeit Beginn des 1. Spiels eintragen im Format hh:mm</t>
        </r>
      </text>
    </comment>
  </commentList>
</comments>
</file>

<file path=xl/sharedStrings.xml><?xml version="1.0" encoding="utf-8"?>
<sst xmlns="http://schemas.openxmlformats.org/spreadsheetml/2006/main" count="425" uniqueCount="81">
  <si>
    <t>Pkte</t>
  </si>
  <si>
    <t>Tore</t>
  </si>
  <si>
    <t>Dauer:</t>
  </si>
  <si>
    <t>Pause:</t>
  </si>
  <si>
    <t>Zeit</t>
  </si>
  <si>
    <t>Spiel Nr.</t>
  </si>
  <si>
    <t>Gruppe</t>
  </si>
  <si>
    <t>Ergebnis</t>
  </si>
  <si>
    <t>-</t>
  </si>
  <si>
    <t>:</t>
  </si>
  <si>
    <t>Vorgaben</t>
  </si>
  <si>
    <t>Spielzeit</t>
  </si>
  <si>
    <t>hh:mm</t>
  </si>
  <si>
    <t>(zwischen den Spielen)</t>
  </si>
  <si>
    <t>Turnier</t>
  </si>
  <si>
    <t>beginn:</t>
  </si>
  <si>
    <t>Spiel</t>
  </si>
  <si>
    <t>Mannschaft</t>
  </si>
  <si>
    <t>Punkte Mann-schaft Heim</t>
  </si>
  <si>
    <t>Punkte Mann-schaft Gast</t>
  </si>
  <si>
    <t>Spiele</t>
  </si>
  <si>
    <t>Diff.</t>
  </si>
  <si>
    <t>1. Spiel</t>
  </si>
  <si>
    <t>2. Spiel</t>
  </si>
  <si>
    <t>3. Spiel</t>
  </si>
  <si>
    <t>Summe aller Spiele Gruppe A</t>
  </si>
  <si>
    <t>Hauptmenue</t>
  </si>
  <si>
    <t>(Vorrunde)</t>
  </si>
  <si>
    <t>Gruppe AK I</t>
  </si>
  <si>
    <t>AK I</t>
  </si>
  <si>
    <t>Damen</t>
  </si>
  <si>
    <t>Platz</t>
  </si>
  <si>
    <t>Summe aller Spiele Gruppe Damen</t>
  </si>
  <si>
    <t>4. Spiel</t>
  </si>
  <si>
    <t>5. Spiel</t>
  </si>
  <si>
    <t>6. Spiel</t>
  </si>
  <si>
    <t>7. Spiel</t>
  </si>
  <si>
    <t>8. Spiel</t>
  </si>
  <si>
    <t>Spielpaarungen</t>
  </si>
  <si>
    <t>18:30 Uhr Siegerehrung</t>
  </si>
  <si>
    <t>Spielzeit:</t>
  </si>
  <si>
    <t>Minuten</t>
  </si>
  <si>
    <t>Kurze Pause</t>
  </si>
  <si>
    <t>(um Platz 5)</t>
  </si>
  <si>
    <t>(um Platz 3)</t>
  </si>
  <si>
    <t>Gruppe B</t>
  </si>
  <si>
    <t>Gruppe A</t>
  </si>
  <si>
    <t>B</t>
  </si>
  <si>
    <t>A</t>
  </si>
  <si>
    <t>Sechster Gruppe A</t>
  </si>
  <si>
    <t>Sechster Gruppe B</t>
  </si>
  <si>
    <t>Fünfter Gruppe A</t>
  </si>
  <si>
    <t>Fünfter Gruppe B</t>
  </si>
  <si>
    <t>Vierter Gruppe B</t>
  </si>
  <si>
    <t>Vierter Gruppe A</t>
  </si>
  <si>
    <t>Dritter Gruppe B</t>
  </si>
  <si>
    <t>Dritter Gruppe A</t>
  </si>
  <si>
    <t>Zweiter Gruppe B</t>
  </si>
  <si>
    <t>Erster Gruppe B</t>
  </si>
  <si>
    <t>Zweiter Gruppe A</t>
  </si>
  <si>
    <t>Erster Gruppe A</t>
  </si>
  <si>
    <t>(um Platz 9 )</t>
  </si>
  <si>
    <t>(um Platz 11)</t>
  </si>
  <si>
    <t>(um Platz 7)</t>
  </si>
  <si>
    <t>Finale</t>
  </si>
  <si>
    <t>(nach Vorrunde, und nach Halbfinale)</t>
  </si>
  <si>
    <t>MS 01</t>
  </si>
  <si>
    <t>MS 02</t>
  </si>
  <si>
    <t>MS 03</t>
  </si>
  <si>
    <t>MS 04</t>
  </si>
  <si>
    <t>MS 05</t>
  </si>
  <si>
    <t>MS 06</t>
  </si>
  <si>
    <t>MS 07</t>
  </si>
  <si>
    <t>MS 08</t>
  </si>
  <si>
    <t>MS 09</t>
  </si>
  <si>
    <t>MS 10</t>
  </si>
  <si>
    <t>MS 11</t>
  </si>
  <si>
    <t>MS 12</t>
  </si>
  <si>
    <t>MS 13</t>
  </si>
  <si>
    <t>Tabelle   Gruppe A</t>
  </si>
  <si>
    <r>
      <t>Tabelle</t>
    </r>
    <r>
      <rPr>
        <b/>
        <i/>
        <sz val="14"/>
        <rFont val="Arial"/>
        <family val="2"/>
      </rPr>
      <t xml:space="preserve">  </t>
    </r>
    <r>
      <rPr>
        <b/>
        <i/>
        <sz val="18"/>
        <rFont val="Arial"/>
        <family val="2"/>
      </rPr>
      <t>Gruppe B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</si>
</sst>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[hhh]&quot;/&quot;mm"/>
    <numFmt numFmtId="184" formatCode="h&quot;/&quot;mm"/>
    <numFmt numFmtId="185" formatCode="hh&quot;/&quot;mm"/>
    <numFmt numFmtId="186" formatCode="[h]&quot;/&quot;mm"/>
    <numFmt numFmtId="187" formatCode="mmmm\ yyyy"/>
    <numFmt numFmtId="188" formatCode="ddd"/>
    <numFmt numFmtId="189" formatCode="[h]&quot;:&quot;mm"/>
    <numFmt numFmtId="190" formatCode="[hh]&quot;:&quot;mm"/>
    <numFmt numFmtId="191" formatCode="dd/\ dddd"/>
    <numFmt numFmtId="192" formatCode="[hh]&quot;/&quot;mm"/>
    <numFmt numFmtId="193" formatCode="[h]:mm"/>
    <numFmt numFmtId="194" formatCode="dd/ddd"/>
    <numFmt numFmtId="195" formatCode="[h]/mm"/>
    <numFmt numFmtId="196" formatCode="dd/\ ddd"/>
    <numFmt numFmtId="197" formatCode="_-* #,##0.00\ \€\-;\-* #,##0.00\ \€\-;_-* &quot;-&quot;??\ _D_M_-;_-@_-"/>
    <numFmt numFmtId="198" formatCode="_-* #,##0.00\ \€;\-* #,##0.00\ \€;_-* &quot;-&quot;??\ \€;_-@_-"/>
    <numFmt numFmtId="199" formatCode="0.00\ \€"/>
    <numFmt numFmtId="200" formatCode="#,##0\ &quot;DM&quot;"/>
    <numFmt numFmtId="201" formatCode="#,##0.00\ &quot;€&quot;"/>
    <numFmt numFmtId="202" formatCode="\-#,##0.00\ &quot;€&quot;;[Red]\-#,##0.00\ &quot;€&quot;"/>
    <numFmt numFmtId="203" formatCode="\-\ #,##0.00\ &quot;€&quot;;[Red]\-#,##0.00\ &quot;€&quot;"/>
    <numFmt numFmtId="204" formatCode="mm"/>
    <numFmt numFmtId="205" formatCode="[mm]:"/>
    <numFmt numFmtId="206" formatCode="[mm]"/>
    <numFmt numFmtId="207" formatCode="[m]: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6"/>
      <color indexed="53"/>
      <name val="Arial"/>
      <family val="2"/>
    </font>
    <font>
      <b/>
      <u val="single"/>
      <sz val="16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i/>
      <sz val="18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26"/>
      <color indexed="9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6"/>
      <color indexed="56"/>
      <name val="Arial"/>
      <family val="2"/>
    </font>
    <font>
      <b/>
      <sz val="12"/>
      <color indexed="17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Small Fonts"/>
      <family val="2"/>
    </font>
    <font>
      <sz val="6"/>
      <name val="Small Fonts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10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2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20" fontId="1" fillId="36" borderId="0" xfId="0" applyNumberFormat="1" applyFont="1" applyFill="1" applyAlignment="1" applyProtection="1">
      <alignment horizontal="center"/>
      <protection locked="0"/>
    </xf>
    <xf numFmtId="20" fontId="1" fillId="37" borderId="0" xfId="0" applyNumberFormat="1" applyFont="1" applyFill="1" applyAlignment="1" applyProtection="1">
      <alignment horizontal="center"/>
      <protection locked="0"/>
    </xf>
    <xf numFmtId="20" fontId="1" fillId="35" borderId="0" xfId="0" applyNumberFormat="1" applyFont="1" applyFill="1" applyAlignment="1" applyProtection="1">
      <alignment horizontal="center"/>
      <protection locked="0"/>
    </xf>
    <xf numFmtId="20" fontId="1" fillId="38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/>
      <protection/>
    </xf>
    <xf numFmtId="0" fontId="13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horizontal="center" wrapText="1"/>
      <protection/>
    </xf>
    <xf numFmtId="0" fontId="5" fillId="33" borderId="0" xfId="0" applyFont="1" applyFill="1" applyAlignment="1" applyProtection="1">
      <alignment horizontal="centerContinuous" wrapText="1"/>
      <protection/>
    </xf>
    <xf numFmtId="0" fontId="27" fillId="39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2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204" fontId="33" fillId="33" borderId="0" xfId="0" applyNumberFormat="1" applyFont="1" applyFill="1" applyAlignment="1" applyProtection="1">
      <alignment horizontal="left"/>
      <protection/>
    </xf>
    <xf numFmtId="204" fontId="33" fillId="33" borderId="0" xfId="0" applyNumberFormat="1" applyFont="1" applyFill="1" applyAlignment="1" applyProtection="1">
      <alignment horizontal="right"/>
      <protection/>
    </xf>
    <xf numFmtId="207" fontId="33" fillId="33" borderId="0" xfId="0" applyNumberFormat="1" applyFont="1" applyFill="1" applyBorder="1" applyAlignment="1" applyProtection="1">
      <alignment/>
      <protection/>
    </xf>
    <xf numFmtId="204" fontId="33" fillId="33" borderId="0" xfId="0" applyNumberFormat="1" applyFont="1" applyFill="1" applyBorder="1" applyAlignment="1" applyProtection="1">
      <alignment/>
      <protection/>
    </xf>
    <xf numFmtId="173" fontId="20" fillId="40" borderId="0" xfId="0" applyNumberFormat="1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20" fillId="40" borderId="0" xfId="0" applyFont="1" applyFill="1" applyAlignment="1" applyProtection="1">
      <alignment horizontal="right" vertical="center"/>
      <protection/>
    </xf>
    <xf numFmtId="0" fontId="20" fillId="40" borderId="0" xfId="0" applyFont="1" applyFill="1" applyAlignment="1" applyProtection="1">
      <alignment horizontal="center" vertical="center"/>
      <protection/>
    </xf>
    <xf numFmtId="0" fontId="20" fillId="40" borderId="0" xfId="0" applyFont="1" applyFill="1" applyAlignment="1" applyProtection="1">
      <alignment horizontal="left" vertical="center"/>
      <protection/>
    </xf>
    <xf numFmtId="0" fontId="20" fillId="40" borderId="10" xfId="0" applyFont="1" applyFill="1" applyBorder="1" applyAlignment="1" applyProtection="1">
      <alignment horizontal="right" vertical="center"/>
      <protection locked="0"/>
    </xf>
    <xf numFmtId="0" fontId="20" fillId="40" borderId="10" xfId="0" applyFont="1" applyFill="1" applyBorder="1" applyAlignment="1" applyProtection="1">
      <alignment horizontal="left" vertical="center"/>
      <protection locked="0"/>
    </xf>
    <xf numFmtId="173" fontId="20" fillId="41" borderId="0" xfId="0" applyNumberFormat="1" applyFont="1" applyFill="1" applyAlignment="1" applyProtection="1">
      <alignment horizontal="center" vertical="center"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20" fillId="41" borderId="0" xfId="0" applyFont="1" applyFill="1" applyAlignment="1" applyProtection="1">
      <alignment horizontal="right" vertical="center"/>
      <protection/>
    </xf>
    <xf numFmtId="0" fontId="20" fillId="41" borderId="0" xfId="0" applyFont="1" applyFill="1" applyAlignment="1" applyProtection="1">
      <alignment horizontal="center" vertical="center"/>
      <protection/>
    </xf>
    <xf numFmtId="0" fontId="20" fillId="41" borderId="0" xfId="0" applyFont="1" applyFill="1" applyAlignment="1" applyProtection="1">
      <alignment horizontal="left" vertical="center"/>
      <protection/>
    </xf>
    <xf numFmtId="0" fontId="20" fillId="41" borderId="10" xfId="0" applyFont="1" applyFill="1" applyBorder="1" applyAlignment="1" applyProtection="1">
      <alignment horizontal="right" vertical="center"/>
      <protection locked="0"/>
    </xf>
    <xf numFmtId="0" fontId="20" fillId="41" borderId="10" xfId="0" applyFont="1" applyFill="1" applyBorder="1" applyAlignment="1" applyProtection="1">
      <alignment horizontal="left" vertical="center"/>
      <protection locked="0"/>
    </xf>
    <xf numFmtId="173" fontId="20" fillId="33" borderId="13" xfId="53" applyNumberFormat="1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0" fontId="34" fillId="33" borderId="11" xfId="53" applyFont="1" applyFill="1" applyBorder="1" applyAlignment="1" applyProtection="1">
      <alignment vertical="center"/>
      <protection/>
    </xf>
    <xf numFmtId="0" fontId="20" fillId="33" borderId="11" xfId="53" applyFont="1" applyFill="1" applyBorder="1" applyAlignment="1" applyProtection="1">
      <alignment horizontal="center" vertical="center"/>
      <protection/>
    </xf>
    <xf numFmtId="0" fontId="20" fillId="33" borderId="10" xfId="53" applyFont="1" applyFill="1" applyBorder="1" applyAlignment="1" applyProtection="1">
      <alignment horizontal="right" vertical="center"/>
      <protection locked="0"/>
    </xf>
    <xf numFmtId="0" fontId="20" fillId="33" borderId="0" xfId="53" applyFont="1" applyFill="1" applyAlignment="1" applyProtection="1">
      <alignment horizontal="center" vertical="center"/>
      <protection/>
    </xf>
    <xf numFmtId="0" fontId="20" fillId="33" borderId="10" xfId="53" applyFont="1" applyFill="1" applyBorder="1" applyAlignment="1" applyProtection="1">
      <alignment horizontal="left" vertical="center"/>
      <protection locked="0"/>
    </xf>
    <xf numFmtId="0" fontId="35" fillId="33" borderId="0" xfId="53" applyFont="1" applyFill="1" applyAlignment="1" applyProtection="1">
      <alignment horizontal="center" vertical="top"/>
      <protection/>
    </xf>
    <xf numFmtId="0" fontId="0" fillId="33" borderId="0" xfId="53" applyFont="1" applyFill="1" applyBorder="1" applyAlignment="1" applyProtection="1">
      <alignment horizontal="center" vertical="center"/>
      <protection/>
    </xf>
    <xf numFmtId="0" fontId="0" fillId="33" borderId="0" xfId="53" applyFont="1" applyFill="1" applyBorder="1" applyAlignment="1">
      <alignment horizontal="left" vertical="top"/>
      <protection/>
    </xf>
    <xf numFmtId="0" fontId="36" fillId="33" borderId="0" xfId="53" applyFont="1" applyFill="1" applyAlignment="1" applyProtection="1">
      <alignment horizontal="center" vertical="top"/>
      <protection/>
    </xf>
    <xf numFmtId="0" fontId="36" fillId="33" borderId="0" xfId="53" applyFont="1" applyFill="1" applyAlignment="1" applyProtection="1">
      <alignment horizontal="left" vertical="top"/>
      <protection/>
    </xf>
    <xf numFmtId="0" fontId="35" fillId="33" borderId="0" xfId="53" applyFont="1" applyFill="1" applyBorder="1" applyAlignment="1" applyProtection="1">
      <alignment horizontal="center" vertical="top"/>
      <protection/>
    </xf>
    <xf numFmtId="0" fontId="13" fillId="33" borderId="0" xfId="53" applyFont="1" applyFill="1" applyAlignment="1" applyProtection="1">
      <alignment horizontal="center" vertical="top"/>
      <protection/>
    </xf>
    <xf numFmtId="0" fontId="34" fillId="42" borderId="11" xfId="53" applyFont="1" applyFill="1" applyBorder="1" applyAlignment="1" applyProtection="1">
      <alignment horizontal="right" vertical="center"/>
      <protection hidden="1"/>
    </xf>
    <xf numFmtId="0" fontId="34" fillId="42" borderId="12" xfId="53" applyFont="1" applyFill="1" applyBorder="1" applyAlignment="1" applyProtection="1">
      <alignment horizontal="left" vertical="center"/>
      <protection hidden="1"/>
    </xf>
    <xf numFmtId="0" fontId="21" fillId="33" borderId="11" xfId="53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vertical="top"/>
    </xf>
    <xf numFmtId="0" fontId="9" fillId="43" borderId="14" xfId="0" applyFont="1" applyFill="1" applyBorder="1" applyAlignment="1">
      <alignment horizontal="center" vertical="center"/>
    </xf>
    <xf numFmtId="0" fontId="9" fillId="43" borderId="0" xfId="0" applyFont="1" applyFill="1" applyBorder="1" applyAlignment="1">
      <alignment horizontal="center" vertical="center"/>
    </xf>
    <xf numFmtId="0" fontId="0" fillId="40" borderId="0" xfId="0" applyFont="1" applyFill="1" applyAlignment="1" applyProtection="1">
      <alignment horizontal="center" vertical="center"/>
      <protection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41" borderId="0" xfId="0" applyFont="1" applyFill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77" fillId="40" borderId="0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33" borderId="0" xfId="0" applyFont="1" applyFill="1" applyAlignment="1" applyProtection="1">
      <alignment horizontal="center" wrapText="1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173" fontId="17" fillId="40" borderId="29" xfId="0" applyNumberFormat="1" applyFont="1" applyFill="1" applyBorder="1" applyAlignment="1" applyProtection="1">
      <alignment horizontal="center" vertical="center"/>
      <protection/>
    </xf>
    <xf numFmtId="173" fontId="17" fillId="40" borderId="30" xfId="0" applyNumberFormat="1" applyFont="1" applyFill="1" applyBorder="1" applyAlignment="1" applyProtection="1">
      <alignment horizontal="center" vertical="center"/>
      <protection/>
    </xf>
    <xf numFmtId="173" fontId="17" fillId="40" borderId="31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37" fillId="33" borderId="0" xfId="53" applyFont="1" applyFill="1" applyAlignment="1" applyProtection="1">
      <alignment horizontal="center" vertical="top"/>
      <protection locked="0"/>
    </xf>
    <xf numFmtId="173" fontId="33" fillId="40" borderId="29" xfId="0" applyNumberFormat="1" applyFont="1" applyFill="1" applyBorder="1" applyAlignment="1" applyProtection="1">
      <alignment horizontal="center" vertical="center"/>
      <protection/>
    </xf>
    <xf numFmtId="173" fontId="33" fillId="40" borderId="30" xfId="0" applyNumberFormat="1" applyFont="1" applyFill="1" applyBorder="1" applyAlignment="1" applyProtection="1">
      <alignment horizontal="center" vertical="center"/>
      <protection/>
    </xf>
    <xf numFmtId="173" fontId="33" fillId="40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104775</xdr:rowOff>
    </xdr:from>
    <xdr:to>
      <xdr:col>0</xdr:col>
      <xdr:colOff>1000125</xdr:colOff>
      <xdr:row>0</xdr:row>
      <xdr:rowOff>228600</xdr:rowOff>
    </xdr:to>
    <xdr:sp macro="[0]!Info_nur_V">
      <xdr:nvSpPr>
        <xdr:cNvPr id="1" name="Rectangle 20"/>
        <xdr:cNvSpPr>
          <a:spLocks/>
        </xdr:cNvSpPr>
      </xdr:nvSpPr>
      <xdr:spPr>
        <a:xfrm>
          <a:off x="419100" y="104775"/>
          <a:ext cx="590550" cy="123825"/>
        </a:xfrm>
        <a:prstGeom prst="rect">
          <a:avLst/>
        </a:prstGeom>
        <a:solidFill>
          <a:srgbClr val="A0E0E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Versionshinweis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password="DECF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&amp;C&amp;A</oddHeader>
    <oddFooter>&amp;CSeite &amp;P</oddFooter>
  </headerFooter>
  <legacyDrawing r:id="rId2"/>
  <oleObjects>
    <oleObject progId="Word.Picture.8" shapeId="14755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showGridLines="0" showRowColHeaders="0" tabSelected="1" zoomScale="246" zoomScaleNormal="246" zoomScalePageLayoutView="0" workbookViewId="0" topLeftCell="A1">
      <selection activeCell="A1" sqref="A1"/>
    </sheetView>
  </sheetViews>
  <sheetFormatPr defaultColWidth="11.421875" defaultRowHeight="12.75"/>
  <cols>
    <col min="1" max="1" width="86.57421875" style="23" customWidth="1"/>
    <col min="2" max="2" width="35.7109375" style="23" customWidth="1"/>
    <col min="3" max="16384" width="11.421875" style="23" customWidth="1"/>
  </cols>
  <sheetData>
    <row r="1" ht="75" customHeight="1">
      <c r="A1" s="70" t="s">
        <v>26</v>
      </c>
    </row>
    <row r="2" ht="112.5" customHeight="1">
      <c r="A2" s="25"/>
    </row>
    <row r="3" ht="112.5" customHeight="1">
      <c r="A3" s="71"/>
    </row>
    <row r="4" ht="150" customHeight="1">
      <c r="A4" s="24"/>
    </row>
    <row r="5" ht="49.5" customHeight="1"/>
    <row r="6" ht="49.5" customHeight="1"/>
    <row r="7" ht="49.5" customHeight="1"/>
    <row r="8" ht="49.5" customHeight="1"/>
    <row r="9" ht="49.5" customHeight="1"/>
  </sheetData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24"/>
  <sheetViews>
    <sheetView zoomScalePageLayoutView="0" workbookViewId="0" topLeftCell="A1">
      <selection activeCell="B2" sqref="B2:B8"/>
    </sheetView>
  </sheetViews>
  <sheetFormatPr defaultColWidth="11.421875" defaultRowHeight="12.75"/>
  <cols>
    <col min="1" max="1" width="32.8515625" style="2" customWidth="1"/>
    <col min="2" max="2" width="32.7109375" style="4" customWidth="1"/>
    <col min="3" max="3" width="8.7109375" style="3" customWidth="1"/>
    <col min="4" max="4" width="8.57421875" style="3" customWidth="1"/>
    <col min="5" max="5" width="5.421875" style="3" customWidth="1"/>
    <col min="6" max="16384" width="11.421875" style="3" customWidth="1"/>
  </cols>
  <sheetData>
    <row r="1" spans="1:5" s="1" customFormat="1" ht="33" customHeight="1">
      <c r="A1" s="7" t="s">
        <v>46</v>
      </c>
      <c r="B1" s="7" t="s">
        <v>45</v>
      </c>
      <c r="C1" s="111" t="s">
        <v>10</v>
      </c>
      <c r="D1" s="112"/>
      <c r="E1" s="112"/>
    </row>
    <row r="2" spans="1:4" ht="18" customHeight="1">
      <c r="A2" s="44" t="s">
        <v>66</v>
      </c>
      <c r="B2" s="45" t="s">
        <v>72</v>
      </c>
      <c r="C2" s="3" t="s">
        <v>11</v>
      </c>
      <c r="D2" s="4" t="s">
        <v>12</v>
      </c>
    </row>
    <row r="3" spans="1:4" ht="18" customHeight="1">
      <c r="A3" s="44" t="s">
        <v>67</v>
      </c>
      <c r="B3" s="45" t="s">
        <v>73</v>
      </c>
      <c r="C3" s="3" t="s">
        <v>2</v>
      </c>
      <c r="D3" s="46">
        <v>0.0062499999999999995</v>
      </c>
    </row>
    <row r="4" spans="1:3" ht="18" customHeight="1">
      <c r="A4" s="44" t="s">
        <v>68</v>
      </c>
      <c r="B4" s="45" t="s">
        <v>74</v>
      </c>
      <c r="C4" s="3" t="s">
        <v>27</v>
      </c>
    </row>
    <row r="5" spans="1:4" ht="18" customHeight="1">
      <c r="A5" s="44" t="s">
        <v>69</v>
      </c>
      <c r="B5" s="45" t="s">
        <v>75</v>
      </c>
      <c r="C5" s="3" t="s">
        <v>3</v>
      </c>
      <c r="D5" s="47">
        <v>0.0006944444444444445</v>
      </c>
    </row>
    <row r="6" spans="1:4" ht="18" customHeight="1">
      <c r="A6" s="44" t="s">
        <v>70</v>
      </c>
      <c r="B6" s="45" t="s">
        <v>76</v>
      </c>
      <c r="C6" s="6" t="s">
        <v>13</v>
      </c>
      <c r="D6" s="5"/>
    </row>
    <row r="7" spans="1:4" ht="18" customHeight="1">
      <c r="A7" s="44" t="s">
        <v>71</v>
      </c>
      <c r="B7" s="45" t="s">
        <v>77</v>
      </c>
      <c r="C7" s="3" t="s">
        <v>3</v>
      </c>
      <c r="D7" s="48">
        <v>0.014583333333333332</v>
      </c>
    </row>
    <row r="8" spans="1:3" ht="18" customHeight="1">
      <c r="A8" s="58"/>
      <c r="B8" s="45" t="s">
        <v>78</v>
      </c>
      <c r="C8" s="110" t="s">
        <v>65</v>
      </c>
    </row>
    <row r="9" spans="1:2" ht="18" customHeight="1">
      <c r="A9" s="58"/>
      <c r="B9" s="58"/>
    </row>
    <row r="10" spans="1:2" ht="18" customHeight="1">
      <c r="A10" s="58"/>
      <c r="B10" s="58"/>
    </row>
    <row r="11" spans="1:2" ht="18" customHeight="1">
      <c r="A11" s="58"/>
      <c r="B11" s="58"/>
    </row>
    <row r="12" spans="1:3" ht="18" customHeight="1">
      <c r="A12" s="58"/>
      <c r="B12" s="58"/>
      <c r="C12" s="3" t="s">
        <v>14</v>
      </c>
    </row>
    <row r="13" spans="1:4" ht="18" customHeight="1">
      <c r="A13" s="58"/>
      <c r="B13" s="58"/>
      <c r="C13" s="3" t="s">
        <v>15</v>
      </c>
      <c r="D13" s="49">
        <v>0.4166666666666667</v>
      </c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</sheetData>
  <sheetProtection password="E760" sheet="1" objects="1" scenarios="1"/>
  <mergeCells count="1">
    <mergeCell ref="C1:E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J83"/>
  <sheetViews>
    <sheetView showRowColHeaders="0" zoomScale="110" zoomScaleNormal="110" zoomScalePageLayoutView="0" workbookViewId="0" topLeftCell="A1">
      <selection activeCell="H12" sqref="H12:J12"/>
    </sheetView>
  </sheetViews>
  <sheetFormatPr defaultColWidth="11.421875" defaultRowHeight="12.75"/>
  <cols>
    <col min="1" max="1" width="14.421875" style="54" customWidth="1"/>
    <col min="2" max="2" width="5.8515625" style="53" customWidth="1"/>
    <col min="3" max="3" width="3.57421875" style="52" customWidth="1"/>
    <col min="4" max="4" width="4.00390625" style="52" customWidth="1"/>
    <col min="5" max="5" width="29.00390625" style="52" customWidth="1"/>
    <col min="6" max="6" width="1.57421875" style="50" customWidth="1"/>
    <col min="7" max="7" width="29.140625" style="52" customWidth="1"/>
    <col min="8" max="8" width="4.57421875" style="50" customWidth="1"/>
    <col min="9" max="9" width="1.7109375" style="52" customWidth="1"/>
    <col min="10" max="10" width="4.57421875" style="50" customWidth="1"/>
    <col min="11" max="16384" width="11.421875" style="50" customWidth="1"/>
  </cols>
  <sheetData>
    <row r="1" spans="1:10" s="51" customFormat="1" ht="16.5" customHeight="1">
      <c r="A1" s="129" t="s">
        <v>46</v>
      </c>
      <c r="B1" s="130"/>
      <c r="C1" s="130"/>
      <c r="D1" s="131"/>
      <c r="E1" s="50"/>
      <c r="G1" s="117" t="s">
        <v>45</v>
      </c>
      <c r="H1" s="118"/>
      <c r="I1" s="52"/>
      <c r="J1" s="50"/>
    </row>
    <row r="2" spans="1:8" ht="12.75">
      <c r="A2" s="120" t="str">
        <f>Vorgaben!A2</f>
        <v>MS 01</v>
      </c>
      <c r="B2" s="121"/>
      <c r="C2" s="121"/>
      <c r="D2" s="122"/>
      <c r="E2" s="50"/>
      <c r="G2" s="114" t="str">
        <f>Vorgaben!B2</f>
        <v>MS 07</v>
      </c>
      <c r="H2" s="115"/>
    </row>
    <row r="3" spans="1:8" ht="12.75">
      <c r="A3" s="120" t="str">
        <f>Vorgaben!A3</f>
        <v>MS 02</v>
      </c>
      <c r="B3" s="121"/>
      <c r="C3" s="121"/>
      <c r="D3" s="122"/>
      <c r="E3" s="50"/>
      <c r="G3" s="114" t="str">
        <f>Vorgaben!B3</f>
        <v>MS 08</v>
      </c>
      <c r="H3" s="115"/>
    </row>
    <row r="4" spans="1:8" ht="12.75">
      <c r="A4" s="120" t="str">
        <f>Vorgaben!A4</f>
        <v>MS 03</v>
      </c>
      <c r="B4" s="121"/>
      <c r="C4" s="121"/>
      <c r="D4" s="122"/>
      <c r="E4" s="50"/>
      <c r="G4" s="114" t="str">
        <f>Vorgaben!B4</f>
        <v>MS 09</v>
      </c>
      <c r="H4" s="115"/>
    </row>
    <row r="5" spans="1:8" ht="12.75">
      <c r="A5" s="120" t="str">
        <f>Vorgaben!A5</f>
        <v>MS 04</v>
      </c>
      <c r="B5" s="121"/>
      <c r="C5" s="121"/>
      <c r="D5" s="122"/>
      <c r="E5" s="50"/>
      <c r="G5" s="114" t="str">
        <f>Vorgaben!B5</f>
        <v>MS 10</v>
      </c>
      <c r="H5" s="115"/>
    </row>
    <row r="6" spans="1:8" ht="12.75">
      <c r="A6" s="120" t="str">
        <f>Vorgaben!A6</f>
        <v>MS 05</v>
      </c>
      <c r="B6" s="121"/>
      <c r="C6" s="121"/>
      <c r="D6" s="122"/>
      <c r="E6" s="50"/>
      <c r="G6" s="114" t="str">
        <f>Vorgaben!B6</f>
        <v>MS 11</v>
      </c>
      <c r="H6" s="115"/>
    </row>
    <row r="7" spans="1:8" ht="13.5" thickBot="1">
      <c r="A7" s="123" t="str">
        <f>Vorgaben!A7</f>
        <v>MS 06</v>
      </c>
      <c r="B7" s="124"/>
      <c r="C7" s="124"/>
      <c r="D7" s="125"/>
      <c r="E7" s="50"/>
      <c r="G7" s="114" t="str">
        <f>Vorgaben!B7</f>
        <v>MS 12</v>
      </c>
      <c r="H7" s="115"/>
    </row>
    <row r="8" spans="1:8" ht="13.5" thickBot="1">
      <c r="A8" s="119">
        <f>Vorgaben!A8</f>
        <v>0</v>
      </c>
      <c r="B8" s="119"/>
      <c r="C8" s="119"/>
      <c r="D8" s="119"/>
      <c r="E8" s="50"/>
      <c r="G8" s="126" t="str">
        <f>Vorgaben!B8</f>
        <v>MS 13</v>
      </c>
      <c r="H8" s="127"/>
    </row>
    <row r="9" spans="1:7" ht="12.75">
      <c r="A9" s="119">
        <f>Vorgaben!A9</f>
        <v>0</v>
      </c>
      <c r="B9" s="119"/>
      <c r="C9" s="119"/>
      <c r="D9" s="119"/>
      <c r="E9" s="50"/>
      <c r="G9" s="50"/>
    </row>
    <row r="10" spans="1:7" ht="12.75">
      <c r="A10" s="119">
        <f>Vorgaben!A10</f>
        <v>0</v>
      </c>
      <c r="B10" s="119"/>
      <c r="C10" s="119"/>
      <c r="D10" s="119"/>
      <c r="G10" s="50"/>
    </row>
    <row r="11" spans="1:9" s="73" customFormat="1" ht="30" customHeight="1">
      <c r="A11" s="76" t="s">
        <v>40</v>
      </c>
      <c r="B11" s="77">
        <f>Vorgaben!D3</f>
        <v>0.0062499999999999995</v>
      </c>
      <c r="C11" s="78" t="s">
        <v>41</v>
      </c>
      <c r="D11" s="78"/>
      <c r="E11" s="75"/>
      <c r="I11" s="74"/>
    </row>
    <row r="12" spans="1:10" s="57" customFormat="1" ht="40.5" customHeight="1">
      <c r="A12" s="57" t="s">
        <v>4</v>
      </c>
      <c r="B12" s="68" t="s">
        <v>5</v>
      </c>
      <c r="C12" s="135" t="s">
        <v>6</v>
      </c>
      <c r="D12" s="135"/>
      <c r="E12" s="69" t="s">
        <v>38</v>
      </c>
      <c r="F12" s="69"/>
      <c r="G12" s="69"/>
      <c r="H12" s="128" t="s">
        <v>7</v>
      </c>
      <c r="I12" s="128"/>
      <c r="J12" s="128"/>
    </row>
    <row r="13" spans="1:10" s="72" customFormat="1" ht="19.5" customHeight="1">
      <c r="A13" s="79">
        <f>Vorgaben!D13</f>
        <v>0.4166666666666667</v>
      </c>
      <c r="B13" s="80">
        <v>1</v>
      </c>
      <c r="C13" s="113" t="s">
        <v>47</v>
      </c>
      <c r="D13" s="113"/>
      <c r="E13" s="81" t="str">
        <f>G3</f>
        <v>MS 08</v>
      </c>
      <c r="F13" s="82" t="s">
        <v>8</v>
      </c>
      <c r="G13" s="83" t="str">
        <f>G2</f>
        <v>MS 07</v>
      </c>
      <c r="H13" s="84"/>
      <c r="I13" s="82" t="s">
        <v>9</v>
      </c>
      <c r="J13" s="85"/>
    </row>
    <row r="14" spans="1:10" s="72" customFormat="1" ht="19.5" customHeight="1">
      <c r="A14" s="79">
        <f>A13+Vorgaben!$D$3+Vorgaben!$D$5</f>
        <v>0.4236111111111111</v>
      </c>
      <c r="B14" s="80">
        <v>2</v>
      </c>
      <c r="C14" s="113" t="s">
        <v>47</v>
      </c>
      <c r="D14" s="113"/>
      <c r="E14" s="81" t="str">
        <f>G5</f>
        <v>MS 10</v>
      </c>
      <c r="F14" s="82" t="s">
        <v>8</v>
      </c>
      <c r="G14" s="83" t="str">
        <f>G4</f>
        <v>MS 09</v>
      </c>
      <c r="H14" s="84"/>
      <c r="I14" s="82" t="s">
        <v>9</v>
      </c>
      <c r="J14" s="85"/>
    </row>
    <row r="15" spans="1:10" s="72" customFormat="1" ht="19.5" customHeight="1">
      <c r="A15" s="86">
        <f>A14+Vorgaben!$D$3+Vorgaben!$D$5</f>
        <v>0.4305555555555555</v>
      </c>
      <c r="B15" s="87">
        <v>3</v>
      </c>
      <c r="C15" s="116" t="s">
        <v>48</v>
      </c>
      <c r="D15" s="116"/>
      <c r="E15" s="88" t="str">
        <f>A2</f>
        <v>MS 01</v>
      </c>
      <c r="F15" s="89" t="s">
        <v>8</v>
      </c>
      <c r="G15" s="90" t="str">
        <f>A3</f>
        <v>MS 02</v>
      </c>
      <c r="H15" s="91"/>
      <c r="I15" s="89" t="s">
        <v>9</v>
      </c>
      <c r="J15" s="92"/>
    </row>
    <row r="16" spans="1:10" s="72" customFormat="1" ht="19.5" customHeight="1">
      <c r="A16" s="79">
        <f>A15+Vorgaben!$D$3+Vorgaben!$D$5</f>
        <v>0.43749999999999994</v>
      </c>
      <c r="B16" s="80">
        <v>4</v>
      </c>
      <c r="C16" s="113" t="s">
        <v>47</v>
      </c>
      <c r="D16" s="113"/>
      <c r="E16" s="81" t="str">
        <f>G7</f>
        <v>MS 12</v>
      </c>
      <c r="F16" s="82" t="s">
        <v>8</v>
      </c>
      <c r="G16" s="83" t="str">
        <f>G6</f>
        <v>MS 11</v>
      </c>
      <c r="H16" s="84"/>
      <c r="I16" s="82" t="s">
        <v>9</v>
      </c>
      <c r="J16" s="85"/>
    </row>
    <row r="17" spans="1:10" s="72" customFormat="1" ht="19.5" customHeight="1">
      <c r="A17" s="86">
        <f>A16+Vorgaben!$D$3+Vorgaben!$D$5</f>
        <v>0.44444444444444436</v>
      </c>
      <c r="B17" s="87">
        <v>5</v>
      </c>
      <c r="C17" s="116" t="s">
        <v>48</v>
      </c>
      <c r="D17" s="116"/>
      <c r="E17" s="88" t="str">
        <f>A4</f>
        <v>MS 03</v>
      </c>
      <c r="F17" s="89" t="s">
        <v>8</v>
      </c>
      <c r="G17" s="90" t="str">
        <f>A5</f>
        <v>MS 04</v>
      </c>
      <c r="H17" s="91"/>
      <c r="I17" s="89" t="s">
        <v>9</v>
      </c>
      <c r="J17" s="92"/>
    </row>
    <row r="18" spans="1:10" s="72" customFormat="1" ht="19.5" customHeight="1">
      <c r="A18" s="79">
        <f>A17+Vorgaben!$D$3+Vorgaben!$D$5</f>
        <v>0.4513888888888888</v>
      </c>
      <c r="B18" s="80">
        <v>6</v>
      </c>
      <c r="C18" s="113" t="s">
        <v>47</v>
      </c>
      <c r="D18" s="113"/>
      <c r="E18" s="81" t="str">
        <f>G2</f>
        <v>MS 07</v>
      </c>
      <c r="F18" s="82" t="s">
        <v>8</v>
      </c>
      <c r="G18" s="83" t="str">
        <f>G8</f>
        <v>MS 13</v>
      </c>
      <c r="H18" s="84"/>
      <c r="I18" s="82" t="s">
        <v>9</v>
      </c>
      <c r="J18" s="85"/>
    </row>
    <row r="19" spans="1:10" s="72" customFormat="1" ht="19.5" customHeight="1">
      <c r="A19" s="86">
        <f>A18+Vorgaben!$D$3+Vorgaben!$D$5</f>
        <v>0.4583333333333332</v>
      </c>
      <c r="B19" s="87">
        <v>7</v>
      </c>
      <c r="C19" s="116" t="s">
        <v>48</v>
      </c>
      <c r="D19" s="116"/>
      <c r="E19" s="88" t="str">
        <f>A7</f>
        <v>MS 06</v>
      </c>
      <c r="F19" s="89" t="s">
        <v>8</v>
      </c>
      <c r="G19" s="90" t="str">
        <f>A6</f>
        <v>MS 05</v>
      </c>
      <c r="H19" s="91"/>
      <c r="I19" s="89" t="s">
        <v>9</v>
      </c>
      <c r="J19" s="92"/>
    </row>
    <row r="20" spans="1:10" s="72" customFormat="1" ht="19.5" customHeight="1" hidden="1">
      <c r="A20" s="79">
        <f>A19+Vorgaben!$D$3+Vorgaben!$D$5</f>
        <v>0.4652777777777776</v>
      </c>
      <c r="B20" s="80">
        <v>6</v>
      </c>
      <c r="C20" s="113" t="s">
        <v>48</v>
      </c>
      <c r="D20" s="113"/>
      <c r="E20" s="81">
        <f>A8</f>
        <v>0</v>
      </c>
      <c r="F20" s="82" t="s">
        <v>8</v>
      </c>
      <c r="G20" s="83">
        <f>A9</f>
        <v>0</v>
      </c>
      <c r="H20" s="84"/>
      <c r="I20" s="82" t="s">
        <v>9</v>
      </c>
      <c r="J20" s="85"/>
    </row>
    <row r="21" spans="1:10" s="72" customFormat="1" ht="19.5" customHeight="1" hidden="1">
      <c r="A21" s="79">
        <f>A16+Vorgaben!$D$3+Vorgaben!$D$5</f>
        <v>0.44444444444444436</v>
      </c>
      <c r="B21" s="80">
        <v>8</v>
      </c>
      <c r="C21" s="113" t="s">
        <v>48</v>
      </c>
      <c r="D21" s="113"/>
      <c r="E21" s="81">
        <f>A10</f>
        <v>0</v>
      </c>
      <c r="F21" s="82" t="s">
        <v>8</v>
      </c>
      <c r="G21" s="83" t="str">
        <f>A2</f>
        <v>MS 01</v>
      </c>
      <c r="H21" s="84"/>
      <c r="I21" s="82" t="s">
        <v>9</v>
      </c>
      <c r="J21" s="85"/>
    </row>
    <row r="22" spans="1:10" s="72" customFormat="1" ht="19.5" customHeight="1">
      <c r="A22" s="79">
        <f>A19+Vorgaben!$D$3+Vorgaben!$D$5</f>
        <v>0.4652777777777776</v>
      </c>
      <c r="B22" s="80">
        <v>8</v>
      </c>
      <c r="C22" s="113" t="s">
        <v>47</v>
      </c>
      <c r="D22" s="113"/>
      <c r="E22" s="81" t="str">
        <f>G3</f>
        <v>MS 08</v>
      </c>
      <c r="F22" s="82" t="s">
        <v>8</v>
      </c>
      <c r="G22" s="83" t="str">
        <f>G4</f>
        <v>MS 09</v>
      </c>
      <c r="H22" s="84"/>
      <c r="I22" s="82" t="s">
        <v>9</v>
      </c>
      <c r="J22" s="85"/>
    </row>
    <row r="23" spans="1:10" s="72" customFormat="1" ht="19.5" customHeight="1">
      <c r="A23" s="79">
        <f>A22+Vorgaben!$D$3+Vorgaben!$D$5</f>
        <v>0.47222222222222204</v>
      </c>
      <c r="B23" s="80">
        <v>9</v>
      </c>
      <c r="C23" s="113" t="s">
        <v>47</v>
      </c>
      <c r="D23" s="113"/>
      <c r="E23" s="81" t="str">
        <f>G5</f>
        <v>MS 10</v>
      </c>
      <c r="F23" s="82" t="s">
        <v>8</v>
      </c>
      <c r="G23" s="83" t="str">
        <f>G6</f>
        <v>MS 11</v>
      </c>
      <c r="H23" s="84"/>
      <c r="I23" s="82" t="s">
        <v>9</v>
      </c>
      <c r="J23" s="85"/>
    </row>
    <row r="24" spans="1:10" s="72" customFormat="1" ht="19.5" customHeight="1">
      <c r="A24" s="86">
        <f>A23+Vorgaben!$D$3+Vorgaben!$D$5</f>
        <v>0.47916666666666646</v>
      </c>
      <c r="B24" s="87">
        <v>10</v>
      </c>
      <c r="C24" s="116" t="s">
        <v>48</v>
      </c>
      <c r="D24" s="116"/>
      <c r="E24" s="88" t="str">
        <f>A3</f>
        <v>MS 02</v>
      </c>
      <c r="F24" s="89" t="s">
        <v>8</v>
      </c>
      <c r="G24" s="90" t="str">
        <f>A4</f>
        <v>MS 03</v>
      </c>
      <c r="H24" s="91"/>
      <c r="I24" s="89" t="s">
        <v>9</v>
      </c>
      <c r="J24" s="92"/>
    </row>
    <row r="25" spans="1:10" s="72" customFormat="1" ht="19.5" customHeight="1">
      <c r="A25" s="79">
        <f>A24+Vorgaben!$D$3+Vorgaben!$D$5</f>
        <v>0.4861111111111109</v>
      </c>
      <c r="B25" s="80">
        <v>11</v>
      </c>
      <c r="C25" s="113" t="s">
        <v>47</v>
      </c>
      <c r="D25" s="113"/>
      <c r="E25" s="81" t="str">
        <f>G8</f>
        <v>MS 13</v>
      </c>
      <c r="F25" s="82" t="s">
        <v>8</v>
      </c>
      <c r="G25" s="83" t="str">
        <f>G7</f>
        <v>MS 12</v>
      </c>
      <c r="H25" s="84"/>
      <c r="I25" s="82" t="s">
        <v>9</v>
      </c>
      <c r="J25" s="85"/>
    </row>
    <row r="26" spans="1:10" s="72" customFormat="1" ht="19.5" customHeight="1">
      <c r="A26" s="79">
        <f>A25+Vorgaben!$D$3+Vorgaben!$D$5</f>
        <v>0.4930555555555553</v>
      </c>
      <c r="B26" s="80">
        <v>12</v>
      </c>
      <c r="C26" s="113" t="s">
        <v>47</v>
      </c>
      <c r="D26" s="113"/>
      <c r="E26" s="81" t="str">
        <f>G4</f>
        <v>MS 09</v>
      </c>
      <c r="F26" s="82" t="s">
        <v>8</v>
      </c>
      <c r="G26" s="83" t="str">
        <f>G2</f>
        <v>MS 07</v>
      </c>
      <c r="H26" s="84"/>
      <c r="I26" s="82" t="s">
        <v>9</v>
      </c>
      <c r="J26" s="85"/>
    </row>
    <row r="27" spans="1:10" s="72" customFormat="1" ht="19.5" customHeight="1">
      <c r="A27" s="86">
        <f>A26+Vorgaben!$D$3+Vorgaben!$D$5</f>
        <v>0.4999999999999997</v>
      </c>
      <c r="B27" s="87">
        <v>13</v>
      </c>
      <c r="C27" s="116" t="s">
        <v>48</v>
      </c>
      <c r="D27" s="116"/>
      <c r="E27" s="88" t="str">
        <f>A7</f>
        <v>MS 06</v>
      </c>
      <c r="F27" s="89" t="s">
        <v>8</v>
      </c>
      <c r="G27" s="90" t="str">
        <f>A2</f>
        <v>MS 01</v>
      </c>
      <c r="H27" s="91"/>
      <c r="I27" s="89" t="s">
        <v>9</v>
      </c>
      <c r="J27" s="92"/>
    </row>
    <row r="28" spans="1:10" s="72" customFormat="1" ht="19.5" customHeight="1">
      <c r="A28" s="79">
        <f>A27+Vorgaben!$D$3+Vorgaben!$D$5</f>
        <v>0.5069444444444442</v>
      </c>
      <c r="B28" s="80">
        <v>14</v>
      </c>
      <c r="C28" s="113" t="s">
        <v>47</v>
      </c>
      <c r="D28" s="113"/>
      <c r="E28" s="81" t="str">
        <f>G3</f>
        <v>MS 08</v>
      </c>
      <c r="F28" s="82" t="s">
        <v>8</v>
      </c>
      <c r="G28" s="83" t="str">
        <f>G5</f>
        <v>MS 10</v>
      </c>
      <c r="H28" s="84"/>
      <c r="I28" s="82" t="s">
        <v>9</v>
      </c>
      <c r="J28" s="85"/>
    </row>
    <row r="29" spans="1:10" s="72" customFormat="1" ht="19.5" customHeight="1">
      <c r="A29" s="86">
        <f>A28+Vorgaben!$D$3+Vorgaben!$D$5</f>
        <v>0.5138888888888886</v>
      </c>
      <c r="B29" s="87">
        <v>15</v>
      </c>
      <c r="C29" s="116" t="s">
        <v>48</v>
      </c>
      <c r="D29" s="116"/>
      <c r="E29" s="88" t="str">
        <f>A5</f>
        <v>MS 04</v>
      </c>
      <c r="F29" s="89" t="s">
        <v>8</v>
      </c>
      <c r="G29" s="90" t="str">
        <f>A6</f>
        <v>MS 05</v>
      </c>
      <c r="H29" s="91"/>
      <c r="I29" s="89" t="s">
        <v>9</v>
      </c>
      <c r="J29" s="92"/>
    </row>
    <row r="30" spans="1:10" s="72" customFormat="1" ht="19.5" customHeight="1" hidden="1">
      <c r="A30" s="79">
        <f>A29+Vorgaben!$D$3+Vorgaben!$D$5</f>
        <v>0.520833333333333</v>
      </c>
      <c r="B30" s="80">
        <v>12</v>
      </c>
      <c r="C30" s="113" t="s">
        <v>48</v>
      </c>
      <c r="D30" s="113"/>
      <c r="E30" s="81">
        <f>A8</f>
        <v>0</v>
      </c>
      <c r="F30" s="82" t="s">
        <v>8</v>
      </c>
      <c r="G30" s="83" t="str">
        <f>A7</f>
        <v>MS 06</v>
      </c>
      <c r="H30" s="84"/>
      <c r="I30" s="82" t="s">
        <v>9</v>
      </c>
      <c r="J30" s="85"/>
    </row>
    <row r="31" spans="1:10" s="72" customFormat="1" ht="19.5" customHeight="1" hidden="1">
      <c r="A31" s="79">
        <f>A22+Vorgaben!$D$3+Vorgaben!$D$5</f>
        <v>0.47222222222222204</v>
      </c>
      <c r="B31" s="80">
        <v>14</v>
      </c>
      <c r="C31" s="113" t="s">
        <v>48</v>
      </c>
      <c r="D31" s="113"/>
      <c r="E31" s="81">
        <f>A9</f>
        <v>0</v>
      </c>
      <c r="F31" s="82" t="s">
        <v>8</v>
      </c>
      <c r="G31" s="83">
        <f>A10</f>
        <v>0</v>
      </c>
      <c r="H31" s="84"/>
      <c r="I31" s="82" t="s">
        <v>9</v>
      </c>
      <c r="J31" s="85"/>
    </row>
    <row r="32" spans="1:10" s="72" customFormat="1" ht="19.5" customHeight="1">
      <c r="A32" s="79">
        <f>A29+Vorgaben!$D$3+Vorgaben!$D$5</f>
        <v>0.520833333333333</v>
      </c>
      <c r="B32" s="80">
        <v>16</v>
      </c>
      <c r="C32" s="113" t="s">
        <v>47</v>
      </c>
      <c r="D32" s="113"/>
      <c r="E32" s="81" t="str">
        <f>G6</f>
        <v>MS 11</v>
      </c>
      <c r="F32" s="82" t="s">
        <v>8</v>
      </c>
      <c r="G32" s="83" t="str">
        <f>G8</f>
        <v>MS 13</v>
      </c>
      <c r="H32" s="84"/>
      <c r="I32" s="82" t="s">
        <v>9</v>
      </c>
      <c r="J32" s="85"/>
    </row>
    <row r="33" spans="1:10" s="72" customFormat="1" ht="19.5" customHeight="1">
      <c r="A33" s="86">
        <f>A32+Vorgaben!$D$3+Vorgaben!$D$5</f>
        <v>0.5277777777777775</v>
      </c>
      <c r="B33" s="87">
        <v>17</v>
      </c>
      <c r="C33" s="116" t="s">
        <v>48</v>
      </c>
      <c r="D33" s="116"/>
      <c r="E33" s="88" t="str">
        <f>A7</f>
        <v>MS 06</v>
      </c>
      <c r="F33" s="89" t="s">
        <v>8</v>
      </c>
      <c r="G33" s="90" t="str">
        <f>A4</f>
        <v>MS 03</v>
      </c>
      <c r="H33" s="91"/>
      <c r="I33" s="89" t="s">
        <v>9</v>
      </c>
      <c r="J33" s="92"/>
    </row>
    <row r="34" spans="1:10" s="72" customFormat="1" ht="19.5" customHeight="1">
      <c r="A34" s="79">
        <f>A33+Vorgaben!$D$3+Vorgaben!$D$5</f>
        <v>0.5347222222222219</v>
      </c>
      <c r="B34" s="80">
        <v>18</v>
      </c>
      <c r="C34" s="113" t="s">
        <v>47</v>
      </c>
      <c r="D34" s="113"/>
      <c r="E34" s="81" t="str">
        <f>G2</f>
        <v>MS 07</v>
      </c>
      <c r="F34" s="82" t="s">
        <v>8</v>
      </c>
      <c r="G34" s="83" t="str">
        <f>G7</f>
        <v>MS 12</v>
      </c>
      <c r="H34" s="84"/>
      <c r="I34" s="82" t="s">
        <v>9</v>
      </c>
      <c r="J34" s="85"/>
    </row>
    <row r="35" spans="1:10" s="72" customFormat="1" ht="19.5" customHeight="1">
      <c r="A35" s="79">
        <f>A34+Vorgaben!$D$3+Vorgaben!$D$5</f>
        <v>0.5416666666666663</v>
      </c>
      <c r="B35" s="80">
        <v>19</v>
      </c>
      <c r="C35" s="113" t="s">
        <v>47</v>
      </c>
      <c r="D35" s="113"/>
      <c r="E35" s="81" t="str">
        <f>G4</f>
        <v>MS 09</v>
      </c>
      <c r="F35" s="82" t="s">
        <v>8</v>
      </c>
      <c r="G35" s="83" t="str">
        <f>G6</f>
        <v>MS 11</v>
      </c>
      <c r="H35" s="84"/>
      <c r="I35" s="82" t="s">
        <v>9</v>
      </c>
      <c r="J35" s="85"/>
    </row>
    <row r="36" spans="1:10" s="72" customFormat="1" ht="19.5" customHeight="1">
      <c r="A36" s="86">
        <f>A35+Vorgaben!$D$3+Vorgaben!$D$5</f>
        <v>0.5486111111111107</v>
      </c>
      <c r="B36" s="87">
        <v>20</v>
      </c>
      <c r="C36" s="116" t="s">
        <v>48</v>
      </c>
      <c r="D36" s="116"/>
      <c r="E36" s="88" t="str">
        <f>A6</f>
        <v>MS 05</v>
      </c>
      <c r="F36" s="89" t="s">
        <v>8</v>
      </c>
      <c r="G36" s="90" t="str">
        <f>A3</f>
        <v>MS 02</v>
      </c>
      <c r="H36" s="91"/>
      <c r="I36" s="89" t="s">
        <v>9</v>
      </c>
      <c r="J36" s="92"/>
    </row>
    <row r="37" spans="1:10" s="72" customFormat="1" ht="19.5" customHeight="1">
      <c r="A37" s="79">
        <f>A36+Vorgaben!$D$3+Vorgaben!$D$5</f>
        <v>0.5555555555555551</v>
      </c>
      <c r="B37" s="80">
        <v>21</v>
      </c>
      <c r="C37" s="113" t="s">
        <v>47</v>
      </c>
      <c r="D37" s="113"/>
      <c r="E37" s="81" t="str">
        <f>G8</f>
        <v>MS 13</v>
      </c>
      <c r="F37" s="82" t="s">
        <v>8</v>
      </c>
      <c r="G37" s="83" t="str">
        <f>G3</f>
        <v>MS 08</v>
      </c>
      <c r="H37" s="84"/>
      <c r="I37" s="82" t="s">
        <v>9</v>
      </c>
      <c r="J37" s="85"/>
    </row>
    <row r="38" spans="1:10" s="72" customFormat="1" ht="19.5" customHeight="1">
      <c r="A38" s="86">
        <f>A37+Vorgaben!$D$3+Vorgaben!$D$5</f>
        <v>0.5624999999999996</v>
      </c>
      <c r="B38" s="87">
        <v>22</v>
      </c>
      <c r="C38" s="116" t="s">
        <v>48</v>
      </c>
      <c r="D38" s="116"/>
      <c r="E38" s="88" t="str">
        <f>A2</f>
        <v>MS 01</v>
      </c>
      <c r="F38" s="89" t="s">
        <v>8</v>
      </c>
      <c r="G38" s="90" t="str">
        <f>A5</f>
        <v>MS 04</v>
      </c>
      <c r="H38" s="91"/>
      <c r="I38" s="89" t="s">
        <v>9</v>
      </c>
      <c r="J38" s="92"/>
    </row>
    <row r="39" spans="1:10" s="72" customFormat="1" ht="19.5" customHeight="1">
      <c r="A39" s="79">
        <f>A38+Vorgaben!$D$3+Vorgaben!$D$5</f>
        <v>0.569444444444444</v>
      </c>
      <c r="B39" s="80">
        <v>23</v>
      </c>
      <c r="C39" s="113" t="s">
        <v>47</v>
      </c>
      <c r="D39" s="113"/>
      <c r="E39" s="81" t="str">
        <f>G7</f>
        <v>MS 12</v>
      </c>
      <c r="F39" s="82" t="s">
        <v>8</v>
      </c>
      <c r="G39" s="83" t="str">
        <f>G5</f>
        <v>MS 10</v>
      </c>
      <c r="H39" s="84"/>
      <c r="I39" s="82" t="s">
        <v>9</v>
      </c>
      <c r="J39" s="85"/>
    </row>
    <row r="40" spans="1:10" s="72" customFormat="1" ht="19.5" customHeight="1">
      <c r="A40" s="86">
        <f>A39+Vorgaben!$D$3+Vorgaben!$D$5</f>
        <v>0.5763888888888884</v>
      </c>
      <c r="B40" s="87">
        <v>24</v>
      </c>
      <c r="C40" s="116" t="s">
        <v>48</v>
      </c>
      <c r="D40" s="116"/>
      <c r="E40" s="88" t="str">
        <f>A4</f>
        <v>MS 03</v>
      </c>
      <c r="F40" s="89" t="s">
        <v>8</v>
      </c>
      <c r="G40" s="90" t="str">
        <f>A6</f>
        <v>MS 05</v>
      </c>
      <c r="H40" s="91"/>
      <c r="I40" s="89" t="s">
        <v>9</v>
      </c>
      <c r="J40" s="92"/>
    </row>
    <row r="41" spans="1:10" s="72" customFormat="1" ht="19.5" customHeight="1">
      <c r="A41" s="79">
        <f>A40+Vorgaben!$D$3+Vorgaben!$D$5</f>
        <v>0.5833333333333328</v>
      </c>
      <c r="B41" s="80">
        <v>25</v>
      </c>
      <c r="C41" s="113" t="s">
        <v>47</v>
      </c>
      <c r="D41" s="113"/>
      <c r="E41" s="81" t="str">
        <f>G6</f>
        <v>MS 11</v>
      </c>
      <c r="F41" s="82" t="s">
        <v>8</v>
      </c>
      <c r="G41" s="83" t="str">
        <f>G2</f>
        <v>MS 07</v>
      </c>
      <c r="H41" s="84"/>
      <c r="I41" s="82" t="s">
        <v>9</v>
      </c>
      <c r="J41" s="85"/>
    </row>
    <row r="42" spans="1:10" s="72" customFormat="1" ht="19.5" customHeight="1">
      <c r="A42" s="79">
        <f>A41+Vorgaben!$D$3+Vorgaben!$D$5</f>
        <v>0.5902777777777772</v>
      </c>
      <c r="B42" s="80">
        <v>26</v>
      </c>
      <c r="C42" s="113" t="s">
        <v>47</v>
      </c>
      <c r="D42" s="113"/>
      <c r="E42" s="81" t="str">
        <f>G8</f>
        <v>MS 13</v>
      </c>
      <c r="F42" s="82" t="s">
        <v>8</v>
      </c>
      <c r="G42" s="83" t="str">
        <f>G4</f>
        <v>MS 09</v>
      </c>
      <c r="H42" s="84"/>
      <c r="I42" s="82" t="s">
        <v>9</v>
      </c>
      <c r="J42" s="85"/>
    </row>
    <row r="43" spans="1:10" s="72" customFormat="1" ht="19.5" customHeight="1">
      <c r="A43" s="86">
        <f>A42+Vorgaben!$D$3+Vorgaben!$D$5</f>
        <v>0.5972222222222217</v>
      </c>
      <c r="B43" s="87">
        <v>27</v>
      </c>
      <c r="C43" s="116" t="s">
        <v>48</v>
      </c>
      <c r="D43" s="116"/>
      <c r="E43" s="88" t="str">
        <f>A5</f>
        <v>MS 04</v>
      </c>
      <c r="F43" s="89" t="s">
        <v>8</v>
      </c>
      <c r="G43" s="90" t="str">
        <f>A3</f>
        <v>MS 02</v>
      </c>
      <c r="H43" s="91"/>
      <c r="I43" s="89" t="s">
        <v>9</v>
      </c>
      <c r="J43" s="92"/>
    </row>
    <row r="44" spans="1:10" s="72" customFormat="1" ht="19.5" customHeight="1">
      <c r="A44" s="79">
        <f>A43+Vorgaben!$D$3+Vorgaben!$D$5</f>
        <v>0.6041666666666661</v>
      </c>
      <c r="B44" s="80">
        <v>28</v>
      </c>
      <c r="C44" s="113" t="s">
        <v>47</v>
      </c>
      <c r="D44" s="113"/>
      <c r="E44" s="81" t="str">
        <f>G7</f>
        <v>MS 12</v>
      </c>
      <c r="F44" s="82" t="s">
        <v>8</v>
      </c>
      <c r="G44" s="83" t="str">
        <f>G3</f>
        <v>MS 08</v>
      </c>
      <c r="H44" s="84"/>
      <c r="I44" s="82" t="s">
        <v>9</v>
      </c>
      <c r="J44" s="85"/>
    </row>
    <row r="45" spans="1:10" s="72" customFormat="1" ht="19.5" customHeight="1">
      <c r="A45" s="79">
        <f>A44+Vorgaben!$D$3+Vorgaben!$D$5</f>
        <v>0.6111111111111105</v>
      </c>
      <c r="B45" s="80">
        <v>29</v>
      </c>
      <c r="C45" s="113" t="s">
        <v>47</v>
      </c>
      <c r="D45" s="113"/>
      <c r="E45" s="81" t="str">
        <f>G2</f>
        <v>MS 07</v>
      </c>
      <c r="F45" s="82" t="s">
        <v>8</v>
      </c>
      <c r="G45" s="83" t="str">
        <f>G5</f>
        <v>MS 10</v>
      </c>
      <c r="H45" s="84"/>
      <c r="I45" s="82" t="s">
        <v>9</v>
      </c>
      <c r="J45" s="85"/>
    </row>
    <row r="46" spans="1:10" s="72" customFormat="1" ht="19.5" customHeight="1">
      <c r="A46" s="86">
        <f>A45+Vorgaben!$D$3+Vorgaben!$D$5</f>
        <v>0.6180555555555549</v>
      </c>
      <c r="B46" s="87">
        <v>30</v>
      </c>
      <c r="C46" s="116" t="s">
        <v>48</v>
      </c>
      <c r="D46" s="116"/>
      <c r="E46" s="88" t="str">
        <f>A2</f>
        <v>MS 01</v>
      </c>
      <c r="F46" s="89" t="s">
        <v>8</v>
      </c>
      <c r="G46" s="90" t="str">
        <f>A6</f>
        <v>MS 05</v>
      </c>
      <c r="H46" s="91"/>
      <c r="I46" s="89" t="s">
        <v>9</v>
      </c>
      <c r="J46" s="92"/>
    </row>
    <row r="47" spans="1:10" s="72" customFormat="1" ht="19.5" customHeight="1">
      <c r="A47" s="79">
        <f>A46+Vorgaben!$D$3+Vorgaben!$D$5</f>
        <v>0.6249999999999993</v>
      </c>
      <c r="B47" s="80">
        <v>31</v>
      </c>
      <c r="C47" s="113" t="s">
        <v>47</v>
      </c>
      <c r="D47" s="113"/>
      <c r="E47" s="81" t="str">
        <f>G6</f>
        <v>MS 11</v>
      </c>
      <c r="F47" s="82" t="s">
        <v>8</v>
      </c>
      <c r="G47" s="83" t="str">
        <f>G3</f>
        <v>MS 08</v>
      </c>
      <c r="H47" s="84"/>
      <c r="I47" s="82" t="s">
        <v>9</v>
      </c>
      <c r="J47" s="85"/>
    </row>
    <row r="48" spans="1:10" s="72" customFormat="1" ht="19.5" customHeight="1">
      <c r="A48" s="86">
        <f>A47+Vorgaben!$D$3+Vorgaben!$D$5</f>
        <v>0.6319444444444438</v>
      </c>
      <c r="B48" s="87">
        <v>32</v>
      </c>
      <c r="C48" s="116" t="s">
        <v>48</v>
      </c>
      <c r="D48" s="116"/>
      <c r="E48" s="88" t="str">
        <f>A3</f>
        <v>MS 02</v>
      </c>
      <c r="F48" s="89" t="s">
        <v>8</v>
      </c>
      <c r="G48" s="90" t="str">
        <f>A7</f>
        <v>MS 06</v>
      </c>
      <c r="H48" s="91"/>
      <c r="I48" s="89" t="s">
        <v>9</v>
      </c>
      <c r="J48" s="92"/>
    </row>
    <row r="49" spans="1:10" s="72" customFormat="1" ht="19.5" customHeight="1">
      <c r="A49" s="79">
        <f>A48+Vorgaben!$D$3+Vorgaben!$D$5</f>
        <v>0.6388888888888882</v>
      </c>
      <c r="B49" s="80">
        <v>33</v>
      </c>
      <c r="C49" s="113" t="s">
        <v>47</v>
      </c>
      <c r="D49" s="113"/>
      <c r="E49" s="81" t="str">
        <f>G4</f>
        <v>MS 09</v>
      </c>
      <c r="F49" s="82" t="s">
        <v>8</v>
      </c>
      <c r="G49" s="83" t="str">
        <f>G7</f>
        <v>MS 12</v>
      </c>
      <c r="H49" s="84"/>
      <c r="I49" s="82" t="s">
        <v>9</v>
      </c>
      <c r="J49" s="85"/>
    </row>
    <row r="50" spans="1:10" s="72" customFormat="1" ht="19.5" customHeight="1">
      <c r="A50" s="86">
        <f>A49+Vorgaben!$D$3+Vorgaben!$D$5</f>
        <v>0.6458333333333326</v>
      </c>
      <c r="B50" s="87">
        <v>34</v>
      </c>
      <c r="C50" s="116" t="s">
        <v>48</v>
      </c>
      <c r="D50" s="116"/>
      <c r="E50" s="88" t="str">
        <f>A2</f>
        <v>MS 01</v>
      </c>
      <c r="F50" s="89" t="s">
        <v>8</v>
      </c>
      <c r="G50" s="90" t="str">
        <f>A4</f>
        <v>MS 03</v>
      </c>
      <c r="H50" s="91"/>
      <c r="I50" s="89" t="s">
        <v>9</v>
      </c>
      <c r="J50" s="92"/>
    </row>
    <row r="51" spans="1:10" s="72" customFormat="1" ht="19.5" customHeight="1">
      <c r="A51" s="79">
        <f>A50+Vorgaben!$D$3+Vorgaben!$D$5</f>
        <v>0.652777777777777</v>
      </c>
      <c r="B51" s="80">
        <v>35</v>
      </c>
      <c r="C51" s="113" t="s">
        <v>47</v>
      </c>
      <c r="D51" s="113"/>
      <c r="E51" s="81" t="str">
        <f>G5</f>
        <v>MS 10</v>
      </c>
      <c r="F51" s="82" t="s">
        <v>8</v>
      </c>
      <c r="G51" s="83" t="str">
        <f>G8</f>
        <v>MS 13</v>
      </c>
      <c r="H51" s="84"/>
      <c r="I51" s="82" t="s">
        <v>9</v>
      </c>
      <c r="J51" s="85"/>
    </row>
    <row r="52" spans="1:10" s="72" customFormat="1" ht="19.5" customHeight="1" thickBot="1">
      <c r="A52" s="86">
        <f>A51+Vorgaben!$D$3+Vorgaben!$D$5</f>
        <v>0.6597222222222214</v>
      </c>
      <c r="B52" s="87">
        <v>36</v>
      </c>
      <c r="C52" s="116" t="s">
        <v>48</v>
      </c>
      <c r="D52" s="116"/>
      <c r="E52" s="88" t="str">
        <f>A7</f>
        <v>MS 06</v>
      </c>
      <c r="F52" s="89" t="s">
        <v>8</v>
      </c>
      <c r="G52" s="90" t="str">
        <f>A5</f>
        <v>MS 04</v>
      </c>
      <c r="H52" s="91"/>
      <c r="I52" s="89" t="s">
        <v>9</v>
      </c>
      <c r="J52" s="92"/>
    </row>
    <row r="53" spans="1:10" s="72" customFormat="1" ht="19.5" customHeight="1" hidden="1">
      <c r="A53" s="79">
        <f>A25+Vorgaben!$D$3+Vorgaben!$D$5</f>
        <v>0.4930555555555553</v>
      </c>
      <c r="B53" s="80">
        <v>20</v>
      </c>
      <c r="C53" s="113" t="s">
        <v>29</v>
      </c>
      <c r="D53" s="113"/>
      <c r="E53" s="81">
        <f>A10</f>
        <v>0</v>
      </c>
      <c r="F53" s="82" t="s">
        <v>8</v>
      </c>
      <c r="G53" s="83">
        <f>A8</f>
        <v>0</v>
      </c>
      <c r="H53" s="84"/>
      <c r="I53" s="82" t="s">
        <v>9</v>
      </c>
      <c r="J53" s="85"/>
    </row>
    <row r="54" spans="1:10" s="72" customFormat="1" ht="19.5" customHeight="1" hidden="1">
      <c r="A54" s="79">
        <f>A26+Vorgaben!$D$3+Vorgaben!$D$5</f>
        <v>0.4999999999999997</v>
      </c>
      <c r="B54" s="80">
        <v>23</v>
      </c>
      <c r="C54" s="113" t="s">
        <v>29</v>
      </c>
      <c r="D54" s="113"/>
      <c r="E54" s="81" t="str">
        <f>A6</f>
        <v>MS 05</v>
      </c>
      <c r="F54" s="82" t="s">
        <v>8</v>
      </c>
      <c r="G54" s="83">
        <f>A9</f>
        <v>0</v>
      </c>
      <c r="H54" s="84"/>
      <c r="I54" s="82" t="s">
        <v>9</v>
      </c>
      <c r="J54" s="85"/>
    </row>
    <row r="55" spans="1:10" s="72" customFormat="1" ht="19.5" customHeight="1" hidden="1">
      <c r="A55" s="79">
        <f>A54+Vorgaben!$D$3+Vorgaben!$D$5</f>
        <v>0.5069444444444442</v>
      </c>
      <c r="B55" s="80">
        <v>24</v>
      </c>
      <c r="C55" s="113" t="s">
        <v>29</v>
      </c>
      <c r="D55" s="113"/>
      <c r="E55" s="81">
        <f>A8</f>
        <v>0</v>
      </c>
      <c r="F55" s="82" t="s">
        <v>8</v>
      </c>
      <c r="G55" s="83" t="str">
        <f>A3</f>
        <v>MS 02</v>
      </c>
      <c r="H55" s="84"/>
      <c r="I55" s="82" t="s">
        <v>9</v>
      </c>
      <c r="J55" s="85"/>
    </row>
    <row r="56" spans="1:10" s="72" customFormat="1" ht="19.5" customHeight="1" hidden="1">
      <c r="A56" s="79">
        <f>A33+Vorgaben!$D$3+Vorgaben!$D$5</f>
        <v>0.5347222222222219</v>
      </c>
      <c r="B56" s="80">
        <v>27</v>
      </c>
      <c r="C56" s="113" t="s">
        <v>29</v>
      </c>
      <c r="D56" s="113"/>
      <c r="E56" s="81">
        <f>A10</f>
        <v>0</v>
      </c>
      <c r="F56" s="82" t="s">
        <v>8</v>
      </c>
      <c r="G56" s="83" t="str">
        <f>A5</f>
        <v>MS 04</v>
      </c>
      <c r="H56" s="84"/>
      <c r="I56" s="82" t="s">
        <v>9</v>
      </c>
      <c r="J56" s="85"/>
    </row>
    <row r="57" spans="1:10" s="72" customFormat="1" ht="19.5" customHeight="1" hidden="1">
      <c r="A57" s="79">
        <f>A32+Vorgaben!$D$3+Vorgaben!$D$5</f>
        <v>0.5277777777777775</v>
      </c>
      <c r="B57" s="80">
        <v>29</v>
      </c>
      <c r="C57" s="113" t="s">
        <v>29</v>
      </c>
      <c r="D57" s="113"/>
      <c r="E57" s="81">
        <f>A9</f>
        <v>0</v>
      </c>
      <c r="F57" s="82" t="s">
        <v>8</v>
      </c>
      <c r="G57" s="83" t="str">
        <f>A2</f>
        <v>MS 01</v>
      </c>
      <c r="H57" s="84"/>
      <c r="I57" s="82" t="s">
        <v>9</v>
      </c>
      <c r="J57" s="85"/>
    </row>
    <row r="58" spans="1:10" s="72" customFormat="1" ht="19.5" customHeight="1" hidden="1">
      <c r="A58" s="79">
        <f>A40+Vorgaben!$D$3+Vorgaben!$D$5</f>
        <v>0.5833333333333328</v>
      </c>
      <c r="B58" s="80">
        <v>33</v>
      </c>
      <c r="C58" s="113" t="s">
        <v>29</v>
      </c>
      <c r="D58" s="113"/>
      <c r="E58" s="81" t="str">
        <f>A5</f>
        <v>MS 04</v>
      </c>
      <c r="F58" s="82" t="s">
        <v>8</v>
      </c>
      <c r="G58" s="83">
        <f>A9</f>
        <v>0</v>
      </c>
      <c r="H58" s="84"/>
      <c r="I58" s="82" t="s">
        <v>9</v>
      </c>
      <c r="J58" s="85"/>
    </row>
    <row r="59" spans="1:10" s="72" customFormat="1" ht="19.5" customHeight="1" hidden="1">
      <c r="A59" s="79">
        <f>A42+Vorgaben!$D$3+Vorgaben!$D$5</f>
        <v>0.5972222222222217</v>
      </c>
      <c r="B59" s="80">
        <v>35</v>
      </c>
      <c r="C59" s="113" t="s">
        <v>29</v>
      </c>
      <c r="D59" s="113"/>
      <c r="E59" s="81">
        <f>A8</f>
        <v>0</v>
      </c>
      <c r="F59" s="82" t="s">
        <v>8</v>
      </c>
      <c r="G59" s="83" t="str">
        <f>A2</f>
        <v>MS 01</v>
      </c>
      <c r="H59" s="84"/>
      <c r="I59" s="82" t="s">
        <v>9</v>
      </c>
      <c r="J59" s="85"/>
    </row>
    <row r="60" spans="1:10" s="72" customFormat="1" ht="19.5" customHeight="1" hidden="1">
      <c r="A60" s="79">
        <f>A59+Vorgaben!$D$3+Vorgaben!$D$5</f>
        <v>0.6041666666666661</v>
      </c>
      <c r="B60" s="80">
        <v>36</v>
      </c>
      <c r="C60" s="113" t="s">
        <v>29</v>
      </c>
      <c r="D60" s="113"/>
      <c r="E60" s="81" t="str">
        <f>A4</f>
        <v>MS 03</v>
      </c>
      <c r="F60" s="82" t="s">
        <v>8</v>
      </c>
      <c r="G60" s="83">
        <f>A10</f>
        <v>0</v>
      </c>
      <c r="H60" s="84"/>
      <c r="I60" s="82" t="s">
        <v>9</v>
      </c>
      <c r="J60" s="85"/>
    </row>
    <row r="61" spans="1:10" s="72" customFormat="1" ht="19.5" customHeight="1" hidden="1">
      <c r="A61" s="79">
        <f>A39+Vorgaben!$D$7</f>
        <v>0.5840277777777773</v>
      </c>
      <c r="B61" s="80">
        <v>43</v>
      </c>
      <c r="C61" s="113" t="s">
        <v>29</v>
      </c>
      <c r="D61" s="113"/>
      <c r="E61" s="81" t="str">
        <f>A3</f>
        <v>MS 02</v>
      </c>
      <c r="F61" s="82" t="s">
        <v>8</v>
      </c>
      <c r="G61" s="83">
        <f>A10</f>
        <v>0</v>
      </c>
      <c r="H61" s="84"/>
      <c r="I61" s="82" t="s">
        <v>9</v>
      </c>
      <c r="J61" s="85"/>
    </row>
    <row r="62" spans="1:10" s="72" customFormat="1" ht="19.5" customHeight="1" hidden="1">
      <c r="A62" s="79">
        <f>A61+Vorgaben!$D$3+Vorgaben!$D$5</f>
        <v>0.5909722222222217</v>
      </c>
      <c r="B62" s="80">
        <v>40</v>
      </c>
      <c r="C62" s="113" t="s">
        <v>29</v>
      </c>
      <c r="D62" s="113"/>
      <c r="E62" s="81" t="str">
        <f>A6</f>
        <v>MS 05</v>
      </c>
      <c r="F62" s="82" t="s">
        <v>8</v>
      </c>
      <c r="G62" s="83">
        <f>A8</f>
        <v>0</v>
      </c>
      <c r="H62" s="84"/>
      <c r="I62" s="82" t="s">
        <v>9</v>
      </c>
      <c r="J62" s="85"/>
    </row>
    <row r="63" spans="1:10" s="72" customFormat="1" ht="19.5" customHeight="1" hidden="1">
      <c r="A63" s="79">
        <f>A41+Vorgaben!$D$3+Vorgaben!$D$5</f>
        <v>0.5902777777777772</v>
      </c>
      <c r="B63" s="80">
        <v>42</v>
      </c>
      <c r="C63" s="113" t="s">
        <v>29</v>
      </c>
      <c r="D63" s="113"/>
      <c r="E63" s="81">
        <f>A9</f>
        <v>0</v>
      </c>
      <c r="F63" s="82" t="s">
        <v>8</v>
      </c>
      <c r="G63" s="83" t="str">
        <f>A7</f>
        <v>MS 06</v>
      </c>
      <c r="H63" s="84"/>
      <c r="I63" s="82" t="s">
        <v>9</v>
      </c>
      <c r="J63" s="85"/>
    </row>
    <row r="64" spans="1:10" s="72" customFormat="1" ht="19.5" customHeight="1" hidden="1">
      <c r="A64" s="79">
        <f>A46+Vorgaben!$D$3+Vorgaben!$D$5</f>
        <v>0.6249999999999993</v>
      </c>
      <c r="B64" s="80">
        <v>46</v>
      </c>
      <c r="C64" s="113" t="s">
        <v>29</v>
      </c>
      <c r="D64" s="113"/>
      <c r="E64" s="81" t="str">
        <f>A4</f>
        <v>MS 03</v>
      </c>
      <c r="F64" s="82" t="s">
        <v>8</v>
      </c>
      <c r="G64" s="83">
        <f>A8</f>
        <v>0</v>
      </c>
      <c r="H64" s="84"/>
      <c r="I64" s="82" t="s">
        <v>9</v>
      </c>
      <c r="J64" s="85"/>
    </row>
    <row r="65" spans="1:10" s="72" customFormat="1" ht="19.5" customHeight="1" hidden="1">
      <c r="A65" s="79">
        <f>A37+Vorgaben!$D$3+Vorgaben!$D$5</f>
        <v>0.5624999999999996</v>
      </c>
      <c r="B65" s="80">
        <v>48</v>
      </c>
      <c r="C65" s="113" t="s">
        <v>29</v>
      </c>
      <c r="D65" s="113"/>
      <c r="E65" s="81">
        <f>A10</f>
        <v>0</v>
      </c>
      <c r="F65" s="82" t="s">
        <v>8</v>
      </c>
      <c r="G65" s="83" t="str">
        <f>A7</f>
        <v>MS 06</v>
      </c>
      <c r="H65" s="84"/>
      <c r="I65" s="82" t="s">
        <v>9</v>
      </c>
      <c r="J65" s="85"/>
    </row>
    <row r="66" spans="1:10" s="72" customFormat="1" ht="19.5" customHeight="1" hidden="1">
      <c r="A66" s="79">
        <f>A65+Vorgaben!$D$3+Vorgaben!$D$5</f>
        <v>0.569444444444444</v>
      </c>
      <c r="B66" s="80">
        <v>49</v>
      </c>
      <c r="C66" s="113" t="s">
        <v>29</v>
      </c>
      <c r="D66" s="113"/>
      <c r="E66" s="81" t="str">
        <f>A3</f>
        <v>MS 02</v>
      </c>
      <c r="F66" s="82" t="s">
        <v>8</v>
      </c>
      <c r="G66" s="83">
        <f>A9</f>
        <v>0</v>
      </c>
      <c r="H66" s="84"/>
      <c r="I66" s="82" t="s">
        <v>9</v>
      </c>
      <c r="J66" s="85"/>
    </row>
    <row r="67" spans="1:10" s="72" customFormat="1" ht="19.5" customHeight="1" hidden="1">
      <c r="A67" s="79">
        <f>A35+Vorgaben!$D$3+Vorgaben!$D$5</f>
        <v>0.5486111111111107</v>
      </c>
      <c r="B67" s="80">
        <v>52</v>
      </c>
      <c r="C67" s="113" t="s">
        <v>29</v>
      </c>
      <c r="D67" s="113"/>
      <c r="E67" s="81" t="str">
        <f>A6</f>
        <v>MS 05</v>
      </c>
      <c r="F67" s="82" t="s">
        <v>8</v>
      </c>
      <c r="G67" s="83">
        <f>A10</f>
        <v>0</v>
      </c>
      <c r="H67" s="84"/>
      <c r="I67" s="82" t="s">
        <v>9</v>
      </c>
      <c r="J67" s="85"/>
    </row>
    <row r="68" spans="1:10" s="72" customFormat="1" ht="19.5" customHeight="1" hidden="1">
      <c r="A68" s="79">
        <f>A27+Vorgaben!$D$3+Vorgaben!$D$5</f>
        <v>0.5069444444444442</v>
      </c>
      <c r="B68" s="80">
        <v>55</v>
      </c>
      <c r="C68" s="113" t="s">
        <v>29</v>
      </c>
      <c r="D68" s="113"/>
      <c r="E68" s="81">
        <f>A9</f>
        <v>0</v>
      </c>
      <c r="F68" s="82" t="s">
        <v>8</v>
      </c>
      <c r="G68" s="83" t="str">
        <f>A4</f>
        <v>MS 03</v>
      </c>
      <c r="H68" s="84"/>
      <c r="I68" s="82" t="s">
        <v>9</v>
      </c>
      <c r="J68" s="85"/>
    </row>
    <row r="69" spans="1:10" s="72" customFormat="1" ht="19.5" customHeight="1" hidden="1" thickBot="1">
      <c r="A69" s="86">
        <f>A44+Vorgaben!$D$3+Vorgaben!$D$5</f>
        <v>0.6111111111111105</v>
      </c>
      <c r="B69" s="87">
        <v>57</v>
      </c>
      <c r="C69" s="116" t="s">
        <v>29</v>
      </c>
      <c r="D69" s="116"/>
      <c r="E69" s="88" t="str">
        <f>A5</f>
        <v>MS 04</v>
      </c>
      <c r="F69" s="89" t="s">
        <v>8</v>
      </c>
      <c r="G69" s="90">
        <f>A8</f>
        <v>0</v>
      </c>
      <c r="H69" s="91"/>
      <c r="I69" s="89" t="s">
        <v>9</v>
      </c>
      <c r="J69" s="92"/>
    </row>
    <row r="70" spans="1:10" s="72" customFormat="1" ht="24" customHeight="1" thickBot="1">
      <c r="A70" s="137" t="s">
        <v>42</v>
      </c>
      <c r="B70" s="138"/>
      <c r="C70" s="138"/>
      <c r="D70" s="138"/>
      <c r="E70" s="138"/>
      <c r="F70" s="138"/>
      <c r="G70" s="138"/>
      <c r="H70" s="138"/>
      <c r="I70" s="138"/>
      <c r="J70" s="139"/>
    </row>
    <row r="71" spans="1:10" ht="13.5">
      <c r="A71" s="93">
        <f>A51+Vorgaben!$D$3+Vorgaben!$D$7</f>
        <v>0.6736111111111103</v>
      </c>
      <c r="B71" s="94" t="s">
        <v>62</v>
      </c>
      <c r="C71" s="95"/>
      <c r="D71" s="95"/>
      <c r="E71" s="107" t="str">
        <f>IF(Rechnen!$R$3&gt;0,'Gruppen-Tabellen'!B8,"Sechster Gruppe A")</f>
        <v>Sechster Gruppe A</v>
      </c>
      <c r="F71" s="96" t="s">
        <v>9</v>
      </c>
      <c r="G71" s="108" t="str">
        <f>IF(Rechnen!$R$17&gt;0,'Gruppen-Tabellen'!B20,"Sechster Gruppe B")</f>
        <v>Sechster Gruppe B</v>
      </c>
      <c r="H71" s="97"/>
      <c r="I71" s="98" t="s">
        <v>9</v>
      </c>
      <c r="J71" s="99"/>
    </row>
    <row r="72" spans="1:10" ht="12.75">
      <c r="A72" s="100"/>
      <c r="B72" s="101">
        <v>37</v>
      </c>
      <c r="C72" s="102"/>
      <c r="D72" s="102"/>
      <c r="E72" s="103" t="s">
        <v>49</v>
      </c>
      <c r="F72" s="103"/>
      <c r="G72" s="104" t="s">
        <v>50</v>
      </c>
      <c r="H72" s="136"/>
      <c r="I72" s="136"/>
      <c r="J72" s="136"/>
    </row>
    <row r="73" spans="1:10" ht="13.5">
      <c r="A73" s="93">
        <f>A71+Vorgaben!$D$3+Vorgaben!$D$5</f>
        <v>0.6805555555555547</v>
      </c>
      <c r="B73" s="94" t="s">
        <v>61</v>
      </c>
      <c r="C73" s="95"/>
      <c r="D73" s="95"/>
      <c r="E73" s="107" t="str">
        <f>IF(Rechnen!$R$3&gt;0,'Gruppen-Tabellen'!B7,"Fünfter Gruppe A")</f>
        <v>Fünfter Gruppe A</v>
      </c>
      <c r="F73" s="96" t="s">
        <v>9</v>
      </c>
      <c r="G73" s="108" t="str">
        <f>IF(Rechnen!$R$17&gt;0,'Gruppen-Tabellen'!B19,"Fünfter Gruppe B")</f>
        <v>Fünfter Gruppe B</v>
      </c>
      <c r="H73" s="97"/>
      <c r="I73" s="98" t="s">
        <v>9</v>
      </c>
      <c r="J73" s="99"/>
    </row>
    <row r="74" spans="1:10" ht="12.75">
      <c r="A74" s="105"/>
      <c r="B74" s="101">
        <v>38</v>
      </c>
      <c r="C74" s="102"/>
      <c r="D74" s="102"/>
      <c r="E74" s="103" t="s">
        <v>51</v>
      </c>
      <c r="F74" s="103"/>
      <c r="G74" s="104" t="s">
        <v>52</v>
      </c>
      <c r="H74" s="136"/>
      <c r="I74" s="136"/>
      <c r="J74" s="136"/>
    </row>
    <row r="75" spans="1:10" ht="13.5">
      <c r="A75" s="93">
        <f>A73+Vorgaben!$D$3+Vorgaben!$D$5</f>
        <v>0.6874999999999991</v>
      </c>
      <c r="B75" s="94" t="s">
        <v>63</v>
      </c>
      <c r="C75" s="95"/>
      <c r="D75" s="95"/>
      <c r="E75" s="107" t="str">
        <f>IF(Rechnen!$R$3&gt;0,'Gruppen-Tabellen'!B6,"Vierter Gruppe A")</f>
        <v>Vierter Gruppe A</v>
      </c>
      <c r="F75" s="96" t="s">
        <v>9</v>
      </c>
      <c r="G75" s="108" t="str">
        <f>IF(Rechnen!$R$17&gt;0,'Gruppen-Tabellen'!B18,"Vierter Gruppe B")</f>
        <v>Vierter Gruppe B</v>
      </c>
      <c r="H75" s="97"/>
      <c r="I75" s="98" t="s">
        <v>9</v>
      </c>
      <c r="J75" s="99"/>
    </row>
    <row r="76" spans="1:10" ht="12.75">
      <c r="A76" s="105"/>
      <c r="B76" s="101">
        <v>39</v>
      </c>
      <c r="C76" s="102"/>
      <c r="D76" s="102"/>
      <c r="E76" s="103" t="s">
        <v>54</v>
      </c>
      <c r="F76" s="103"/>
      <c r="G76" s="104" t="s">
        <v>53</v>
      </c>
      <c r="H76" s="136"/>
      <c r="I76" s="136"/>
      <c r="J76" s="136"/>
    </row>
    <row r="77" spans="1:10" ht="13.5">
      <c r="A77" s="93">
        <f>A75+Vorgaben!$D$3+Vorgaben!$D$5</f>
        <v>0.6944444444444435</v>
      </c>
      <c r="B77" s="94" t="s">
        <v>43</v>
      </c>
      <c r="C77" s="95"/>
      <c r="D77" s="95"/>
      <c r="E77" s="107" t="str">
        <f>IF(Rechnen!$R$3&gt;0,'Gruppen-Tabellen'!B5,"Dritter Gruppe A")</f>
        <v>Dritter Gruppe A</v>
      </c>
      <c r="F77" s="96" t="s">
        <v>9</v>
      </c>
      <c r="G77" s="108" t="str">
        <f>IF(Rechnen!$R$17&gt;0,'Gruppen-Tabellen'!B17,"Dritter Gruppe B")</f>
        <v>Dritter Gruppe B</v>
      </c>
      <c r="H77" s="97"/>
      <c r="I77" s="98" t="s">
        <v>9</v>
      </c>
      <c r="J77" s="99"/>
    </row>
    <row r="78" spans="1:10" ht="12.75">
      <c r="A78" s="105"/>
      <c r="B78" s="101">
        <f>B76+1</f>
        <v>40</v>
      </c>
      <c r="C78" s="106"/>
      <c r="D78" s="106"/>
      <c r="E78" s="103" t="s">
        <v>56</v>
      </c>
      <c r="F78" s="103"/>
      <c r="G78" s="104" t="s">
        <v>55</v>
      </c>
      <c r="H78" s="136"/>
      <c r="I78" s="136"/>
      <c r="J78" s="136"/>
    </row>
    <row r="79" spans="1:10" ht="13.5">
      <c r="A79" s="93">
        <f>A77+Vorgaben!$D$3+Vorgaben!$D$5</f>
        <v>0.701388888888888</v>
      </c>
      <c r="B79" s="94" t="s">
        <v>44</v>
      </c>
      <c r="C79" s="95"/>
      <c r="D79" s="95"/>
      <c r="E79" s="107" t="str">
        <f>IF(Rechnen!$R$3&gt;0,'Gruppen-Tabellen'!B4,"Zweiter Gruppe A")</f>
        <v>Zweiter Gruppe A</v>
      </c>
      <c r="F79" s="96" t="s">
        <v>9</v>
      </c>
      <c r="G79" s="108" t="str">
        <f>IF(Rechnen!$R$17&gt;0,'Gruppen-Tabellen'!B16,"Zweiter Gruppe B")</f>
        <v>Zweiter Gruppe B</v>
      </c>
      <c r="H79" s="97"/>
      <c r="I79" s="98" t="s">
        <v>9</v>
      </c>
      <c r="J79" s="99"/>
    </row>
    <row r="80" spans="1:10" ht="12.75">
      <c r="A80" s="100"/>
      <c r="B80" s="101">
        <v>41</v>
      </c>
      <c r="C80" s="102"/>
      <c r="D80" s="102"/>
      <c r="E80" s="103" t="s">
        <v>59</v>
      </c>
      <c r="F80" s="103"/>
      <c r="G80" s="104" t="s">
        <v>57</v>
      </c>
      <c r="H80" s="136"/>
      <c r="I80" s="136"/>
      <c r="J80" s="136"/>
    </row>
    <row r="81" spans="1:10" ht="15">
      <c r="A81" s="93">
        <f>A79+Vorgaben!$D$3+Vorgaben!$D$5</f>
        <v>0.7083333333333324</v>
      </c>
      <c r="B81" s="109" t="s">
        <v>64</v>
      </c>
      <c r="C81" s="95"/>
      <c r="D81" s="95"/>
      <c r="E81" s="107" t="str">
        <f>IF(Rechnen!$R$3&gt;0,'Gruppen-Tabellen'!B3,"Erster Gruppe A")</f>
        <v>Erster Gruppe A</v>
      </c>
      <c r="F81" s="96" t="s">
        <v>9</v>
      </c>
      <c r="G81" s="108" t="str">
        <f>IF(Rechnen!$R$17&gt;0,'Gruppen-Tabellen'!B15,"Erster Gruppe B")</f>
        <v>Erster Gruppe B</v>
      </c>
      <c r="H81" s="97"/>
      <c r="I81" s="98" t="s">
        <v>9</v>
      </c>
      <c r="J81" s="99"/>
    </row>
    <row r="82" spans="1:10" ht="13.5" thickBot="1">
      <c r="A82" s="100"/>
      <c r="B82" s="101">
        <v>42</v>
      </c>
      <c r="C82" s="102"/>
      <c r="D82" s="102"/>
      <c r="E82" s="103" t="s">
        <v>60</v>
      </c>
      <c r="F82" s="103"/>
      <c r="G82" s="104" t="s">
        <v>58</v>
      </c>
      <c r="H82" s="136"/>
      <c r="I82" s="136"/>
      <c r="J82" s="136"/>
    </row>
    <row r="83" spans="1:10" ht="18" thickBot="1">
      <c r="A83" s="132" t="s">
        <v>39</v>
      </c>
      <c r="B83" s="133"/>
      <c r="C83" s="133"/>
      <c r="D83" s="133"/>
      <c r="E83" s="133"/>
      <c r="F83" s="133"/>
      <c r="G83" s="133"/>
      <c r="H83" s="133"/>
      <c r="I83" s="133"/>
      <c r="J83" s="134"/>
    </row>
  </sheetData>
  <sheetProtection password="E760" sheet="1" objects="1" scenarios="1"/>
  <mergeCells count="85">
    <mergeCell ref="H74:J74"/>
    <mergeCell ref="H76:J76"/>
    <mergeCell ref="H78:J78"/>
    <mergeCell ref="H80:J80"/>
    <mergeCell ref="H82:J82"/>
    <mergeCell ref="A70:J70"/>
    <mergeCell ref="H72:J72"/>
    <mergeCell ref="A83:J83"/>
    <mergeCell ref="C12:D12"/>
    <mergeCell ref="C24:D24"/>
    <mergeCell ref="C67:D67"/>
    <mergeCell ref="C58:D58"/>
    <mergeCell ref="C60:D60"/>
    <mergeCell ref="C28:D28"/>
    <mergeCell ref="C16:D16"/>
    <mergeCell ref="C69:D69"/>
    <mergeCell ref="C23:D23"/>
    <mergeCell ref="C62:D62"/>
    <mergeCell ref="C32:D32"/>
    <mergeCell ref="C59:D59"/>
    <mergeCell ref="C61:D61"/>
    <mergeCell ref="C35:D35"/>
    <mergeCell ref="C51:D51"/>
    <mergeCell ref="C56:D56"/>
    <mergeCell ref="C36:D36"/>
    <mergeCell ref="C48:D48"/>
    <mergeCell ref="C39:D39"/>
    <mergeCell ref="C66:D66"/>
    <mergeCell ref="C29:D29"/>
    <mergeCell ref="C20:D20"/>
    <mergeCell ref="C26:D26"/>
    <mergeCell ref="A1:D1"/>
    <mergeCell ref="A2:D2"/>
    <mergeCell ref="A3:D3"/>
    <mergeCell ref="C21:D21"/>
    <mergeCell ref="C19:D19"/>
    <mergeCell ref="C13:D13"/>
    <mergeCell ref="G3:H3"/>
    <mergeCell ref="C15:D15"/>
    <mergeCell ref="C22:D22"/>
    <mergeCell ref="C30:D30"/>
    <mergeCell ref="C17:D17"/>
    <mergeCell ref="C18:D18"/>
    <mergeCell ref="C14:D14"/>
    <mergeCell ref="G8:H8"/>
    <mergeCell ref="H12:J12"/>
    <mergeCell ref="C27:D27"/>
    <mergeCell ref="C64:D64"/>
    <mergeCell ref="G1:H1"/>
    <mergeCell ref="A8:D8"/>
    <mergeCell ref="A9:D9"/>
    <mergeCell ref="A10:D10"/>
    <mergeCell ref="A4:D4"/>
    <mergeCell ref="A5:D5"/>
    <mergeCell ref="A6:D6"/>
    <mergeCell ref="A7:D7"/>
    <mergeCell ref="G2:H2"/>
    <mergeCell ref="C40:D40"/>
    <mergeCell ref="C55:D55"/>
    <mergeCell ref="C47:D47"/>
    <mergeCell ref="C42:D42"/>
    <mergeCell ref="C37:D37"/>
    <mergeCell ref="C52:D52"/>
    <mergeCell ref="C54:D54"/>
    <mergeCell ref="C44:D44"/>
    <mergeCell ref="C63:D63"/>
    <mergeCell ref="C53:D53"/>
    <mergeCell ref="C68:D68"/>
    <mergeCell ref="C38:D38"/>
    <mergeCell ref="C45:D45"/>
    <mergeCell ref="C46:D46"/>
    <mergeCell ref="C65:D65"/>
    <mergeCell ref="C43:D43"/>
    <mergeCell ref="C57:D57"/>
    <mergeCell ref="C50:D50"/>
    <mergeCell ref="C25:D25"/>
    <mergeCell ref="C31:D31"/>
    <mergeCell ref="C49:D49"/>
    <mergeCell ref="C41:D41"/>
    <mergeCell ref="G4:H4"/>
    <mergeCell ref="G5:H5"/>
    <mergeCell ref="G6:H6"/>
    <mergeCell ref="G7:H7"/>
    <mergeCell ref="C33:D33"/>
    <mergeCell ref="C34:D34"/>
  </mergeCells>
  <printOptions/>
  <pageMargins left="0.3937007874015748" right="0.2362204724409449" top="1.3385826771653544" bottom="0.7086614173228347" header="0.31496062992125984" footer="0.11811023622047245"/>
  <pageSetup horizontalDpi="300" verticalDpi="300" orientation="portrait" paperSize="9" r:id="rId2"/>
  <headerFooter alignWithMargins="0">
    <oddHeader>&amp;C&amp;"Arial,Fett Kursiv"&amp;16&amp;E"Ministranten"-Fußballturnier
Spielplan
&amp;RSonntag 28.11.2010
Stadionhalle Wiesloch</oddHeader>
  </headerFooter>
  <ignoredErrors>
    <ignoredError sqref="G15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O21"/>
  <sheetViews>
    <sheetView zoomScale="75" zoomScaleNormal="75" zoomScalePageLayoutView="0" workbookViewId="0" topLeftCell="A1">
      <selection activeCell="A12" sqref="A12"/>
    </sheetView>
  </sheetViews>
  <sheetFormatPr defaultColWidth="11.421875" defaultRowHeight="12.75"/>
  <cols>
    <col min="1" max="1" width="6.8515625" style="37" customWidth="1"/>
    <col min="2" max="2" width="38.140625" style="31" customWidth="1"/>
    <col min="3" max="4" width="8.7109375" style="31" customWidth="1"/>
    <col min="5" max="5" width="6.7109375" style="31" customWidth="1"/>
    <col min="6" max="6" width="2.140625" style="31" customWidth="1"/>
    <col min="7" max="7" width="6.7109375" style="31" customWidth="1"/>
    <col min="8" max="8" width="5.7109375" style="31" customWidth="1"/>
    <col min="9" max="9" width="2.421875" style="32" customWidth="1"/>
    <col min="10" max="10" width="38.28125" style="31" customWidth="1"/>
    <col min="11" max="11" width="6.140625" style="31" customWidth="1"/>
    <col min="12" max="12" width="5.421875" style="32" customWidth="1"/>
    <col min="13" max="13" width="2.421875" style="31" customWidth="1"/>
    <col min="14" max="14" width="5.421875" style="31" customWidth="1"/>
    <col min="15" max="15" width="5.7109375" style="31" customWidth="1"/>
  </cols>
  <sheetData>
    <row r="1" spans="1:15" ht="27" customHeight="1">
      <c r="A1" s="26"/>
      <c r="B1" s="144" t="s">
        <v>79</v>
      </c>
      <c r="C1" s="145"/>
      <c r="D1" s="145"/>
      <c r="E1" s="145"/>
      <c r="F1" s="145"/>
      <c r="G1" s="145"/>
      <c r="H1" s="145"/>
      <c r="I1" s="27"/>
      <c r="J1" s="27"/>
      <c r="K1" s="27"/>
      <c r="L1" s="27"/>
      <c r="M1" s="27"/>
      <c r="N1" s="27"/>
      <c r="O1" s="27"/>
    </row>
    <row r="2" spans="1:9" ht="30" customHeight="1">
      <c r="A2" s="61" t="s">
        <v>31</v>
      </c>
      <c r="B2" s="28" t="s">
        <v>29</v>
      </c>
      <c r="C2" s="29" t="s">
        <v>20</v>
      </c>
      <c r="D2" s="28" t="s">
        <v>0</v>
      </c>
      <c r="E2" s="140" t="s">
        <v>1</v>
      </c>
      <c r="F2" s="140"/>
      <c r="G2" s="140"/>
      <c r="H2" s="28" t="s">
        <v>21</v>
      </c>
      <c r="I2" s="30"/>
    </row>
    <row r="3" spans="1:15" s="60" customFormat="1" ht="18" customHeight="1">
      <c r="A3" s="33">
        <f>IF(Rechnen!$R$3=0,"",1)</f>
      </c>
      <c r="B3" s="59" t="str">
        <f>Rechnen!K3</f>
        <v>MS 01</v>
      </c>
      <c r="C3" s="59">
        <f>IF(Rechnen!$R$3=0,"",Rechnen!L3)</f>
      </c>
      <c r="D3" s="59">
        <f>IF(Rechnen!$R$3=0,"",Rechnen!M3)</f>
      </c>
      <c r="E3" s="59">
        <f>IF(Rechnen!$R$3=0,"",Rechnen!N3)</f>
      </c>
      <c r="F3" s="34" t="s">
        <v>9</v>
      </c>
      <c r="G3" s="59">
        <f>IF(Rechnen!$R$3=0,"",Rechnen!P3)</f>
      </c>
      <c r="H3" s="35">
        <f aca="true" t="shared" si="0" ref="H3:H11">IF(AND(E3="",G3=""),"",(E3-G3))</f>
      </c>
      <c r="I3" s="36"/>
      <c r="J3" s="31"/>
      <c r="K3" s="31"/>
      <c r="L3" s="32"/>
      <c r="M3" s="31"/>
      <c r="N3" s="31"/>
      <c r="O3" s="31"/>
    </row>
    <row r="4" spans="1:15" s="60" customFormat="1" ht="18" customHeight="1">
      <c r="A4" s="33">
        <f>IF(Rechnen!$R$3=0,"",2)</f>
      </c>
      <c r="B4" s="59" t="str">
        <f>Rechnen!K4</f>
        <v>MS 02</v>
      </c>
      <c r="C4" s="59">
        <f>IF(Rechnen!$R$3=0,"",Rechnen!L4)</f>
      </c>
      <c r="D4" s="59">
        <f>IF(Rechnen!$R$3=0,"",Rechnen!M4)</f>
      </c>
      <c r="E4" s="59">
        <f>IF(Rechnen!$R$3=0,"",Rechnen!N4)</f>
      </c>
      <c r="F4" s="34" t="s">
        <v>9</v>
      </c>
      <c r="G4" s="59">
        <f>IF(Rechnen!$R$3=0,"",Rechnen!P4)</f>
      </c>
      <c r="H4" s="35">
        <f t="shared" si="0"/>
      </c>
      <c r="I4" s="36"/>
      <c r="J4" s="31"/>
      <c r="K4" s="31"/>
      <c r="L4" s="32"/>
      <c r="M4" s="31"/>
      <c r="N4" s="31"/>
      <c r="O4" s="31"/>
    </row>
    <row r="5" spans="1:15" s="60" customFormat="1" ht="18" customHeight="1">
      <c r="A5" s="33">
        <f>IF(Rechnen!$R$3=0,"",3)</f>
      </c>
      <c r="B5" s="59" t="str">
        <f>Rechnen!K5</f>
        <v>MS 03</v>
      </c>
      <c r="C5" s="59">
        <f>IF(Rechnen!$R$3=0,"",Rechnen!L5)</f>
      </c>
      <c r="D5" s="59">
        <f>IF(Rechnen!$R$3=0,"",Rechnen!M5)</f>
      </c>
      <c r="E5" s="59">
        <f>IF(Rechnen!$R$3=0,"",Rechnen!N5)</f>
      </c>
      <c r="F5" s="34" t="s">
        <v>9</v>
      </c>
      <c r="G5" s="59">
        <f>IF(Rechnen!$R$3=0,"",Rechnen!P5)</f>
      </c>
      <c r="H5" s="35">
        <f t="shared" si="0"/>
      </c>
      <c r="I5" s="36"/>
      <c r="J5" s="31"/>
      <c r="K5" s="31"/>
      <c r="L5" s="32"/>
      <c r="M5" s="31"/>
      <c r="N5" s="31"/>
      <c r="O5" s="31"/>
    </row>
    <row r="6" spans="1:15" s="60" customFormat="1" ht="18" customHeight="1">
      <c r="A6" s="33">
        <f>IF(Rechnen!$R$3=0,"",4)</f>
      </c>
      <c r="B6" s="59" t="str">
        <f>Rechnen!K6</f>
        <v>MS 04</v>
      </c>
      <c r="C6" s="59">
        <f>IF(Rechnen!$R$3=0,"",Rechnen!L6)</f>
      </c>
      <c r="D6" s="59">
        <f>IF(Rechnen!$R$3=0,"",Rechnen!M6)</f>
      </c>
      <c r="E6" s="59">
        <f>IF(Rechnen!$R$3=0,"",Rechnen!N6)</f>
      </c>
      <c r="F6" s="34" t="s">
        <v>9</v>
      </c>
      <c r="G6" s="59">
        <f>IF(Rechnen!$R$3=0,"",Rechnen!P6)</f>
      </c>
      <c r="H6" s="35">
        <f t="shared" si="0"/>
      </c>
      <c r="I6" s="36"/>
      <c r="J6" s="31"/>
      <c r="K6" s="31"/>
      <c r="L6" s="32"/>
      <c r="M6" s="31"/>
      <c r="N6" s="31"/>
      <c r="O6" s="31"/>
    </row>
    <row r="7" spans="1:15" s="60" customFormat="1" ht="18" customHeight="1">
      <c r="A7" s="33">
        <f>IF(Rechnen!$R$3=0,"",5)</f>
      </c>
      <c r="B7" s="59" t="str">
        <f>Rechnen!K7</f>
        <v>MS 05</v>
      </c>
      <c r="C7" s="59">
        <f>IF(Rechnen!$R$3=0,"",Rechnen!L7)</f>
      </c>
      <c r="D7" s="59">
        <f>IF(Rechnen!$R$3=0,"",Rechnen!M7)</f>
      </c>
      <c r="E7" s="59">
        <f>IF(Rechnen!$R$3=0,"",Rechnen!N7)</f>
      </c>
      <c r="F7" s="34" t="s">
        <v>9</v>
      </c>
      <c r="G7" s="59">
        <f>IF(Rechnen!$R$3=0,"",Rechnen!P7)</f>
      </c>
      <c r="H7" s="35">
        <f t="shared" si="0"/>
      </c>
      <c r="I7" s="41"/>
      <c r="J7" s="39"/>
      <c r="K7" s="41"/>
      <c r="L7" s="38"/>
      <c r="M7" s="39"/>
      <c r="N7" s="40"/>
      <c r="O7" s="40"/>
    </row>
    <row r="8" spans="1:15" s="60" customFormat="1" ht="18" customHeight="1">
      <c r="A8" s="33">
        <f>IF(Rechnen!$R$3=0,"",6)</f>
      </c>
      <c r="B8" s="59" t="str">
        <f>Rechnen!K8</f>
        <v>MS 06</v>
      </c>
      <c r="C8" s="59">
        <f>IF(Rechnen!$R$3=0,"",Rechnen!L8)</f>
      </c>
      <c r="D8" s="59">
        <f>IF(Rechnen!$R$3=0,"",Rechnen!M8)</f>
      </c>
      <c r="E8" s="59">
        <f>IF(Rechnen!$R$3=0,"",Rechnen!N8)</f>
      </c>
      <c r="F8" s="34" t="s">
        <v>9</v>
      </c>
      <c r="G8" s="59">
        <f>IF(Rechnen!$R$3=0,"",Rechnen!P8)</f>
      </c>
      <c r="H8" s="35">
        <f t="shared" si="0"/>
      </c>
      <c r="I8" s="42"/>
      <c r="J8" s="43"/>
      <c r="K8" s="43"/>
      <c r="L8" s="43"/>
      <c r="M8" s="43"/>
      <c r="N8" s="43"/>
      <c r="O8" s="43"/>
    </row>
    <row r="9" spans="1:15" s="60" customFormat="1" ht="18" customHeight="1" hidden="1">
      <c r="A9" s="33">
        <f>IF(Rechnen!$R$3=0,"",7)</f>
      </c>
      <c r="B9" s="59">
        <f>Rechnen!K10</f>
        <v>0</v>
      </c>
      <c r="C9" s="59">
        <f>IF(Rechnen!$R$3=0,"",Rechnen!L10)</f>
      </c>
      <c r="D9" s="59">
        <f>IF(Rechnen!$R$3=0,"",Rechnen!M10)</f>
      </c>
      <c r="E9" s="59">
        <f>IF(Rechnen!$R$3=0,"",Rechnen!N10)</f>
      </c>
      <c r="F9" s="34" t="s">
        <v>9</v>
      </c>
      <c r="G9" s="59">
        <f>IF(Rechnen!$R$3=0,"",Rechnen!P10)</f>
      </c>
      <c r="H9" s="35">
        <f t="shared" si="0"/>
      </c>
      <c r="I9" s="37"/>
      <c r="J9" s="31"/>
      <c r="K9" s="31"/>
      <c r="L9" s="32"/>
      <c r="M9" s="31"/>
      <c r="N9" s="31"/>
      <c r="O9" s="31"/>
    </row>
    <row r="10" spans="1:15" s="60" customFormat="1" ht="18" customHeight="1" hidden="1">
      <c r="A10" s="33">
        <f>IF(Rechnen!$R$3=0,"",8)</f>
      </c>
      <c r="B10" s="59">
        <f>Rechnen!K9</f>
        <v>0</v>
      </c>
      <c r="C10" s="59">
        <f>IF(Rechnen!$R$3=0,"",Rechnen!L9)</f>
      </c>
      <c r="D10" s="59">
        <f>IF(Rechnen!$R$3=0,"",Rechnen!M9)</f>
      </c>
      <c r="E10" s="59">
        <f>IF(Rechnen!$R$3=0,"",Rechnen!N9)</f>
      </c>
      <c r="F10" s="34" t="s">
        <v>9</v>
      </c>
      <c r="G10" s="59">
        <f>IF(Rechnen!$R$3=0,"",Rechnen!P9)</f>
      </c>
      <c r="H10" s="35">
        <f t="shared" si="0"/>
      </c>
      <c r="I10" s="32"/>
      <c r="J10" s="31"/>
      <c r="K10" s="31"/>
      <c r="L10" s="32"/>
      <c r="M10" s="31"/>
      <c r="N10" s="31"/>
      <c r="O10" s="31"/>
    </row>
    <row r="11" spans="1:15" s="60" customFormat="1" ht="18" customHeight="1" hidden="1">
      <c r="A11" s="33">
        <f>IF(Rechnen!$R$3=0,"",9)</f>
      </c>
      <c r="B11" s="59">
        <f>Rechnen!K11</f>
        <v>0</v>
      </c>
      <c r="C11" s="59">
        <f>IF(Rechnen!$R$3=0,"",Rechnen!L11)</f>
      </c>
      <c r="D11" s="59">
        <f>IF(Rechnen!$R$3=0,"",Rechnen!M11)</f>
      </c>
      <c r="E11" s="59">
        <f>IF(Rechnen!$R$3=0,"",Rechnen!N11)</f>
      </c>
      <c r="F11" s="34" t="s">
        <v>9</v>
      </c>
      <c r="G11" s="59">
        <f>IF(Rechnen!$R$3=0,"",Rechnen!P11)</f>
      </c>
      <c r="H11" s="35">
        <f t="shared" si="0"/>
      </c>
      <c r="I11" s="32"/>
      <c r="J11" s="31"/>
      <c r="K11" s="31"/>
      <c r="L11" s="32"/>
      <c r="M11" s="31"/>
      <c r="N11" s="31"/>
      <c r="O11" s="31"/>
    </row>
    <row r="12" spans="1:15" ht="75" customHeight="1">
      <c r="A12" s="61"/>
      <c r="B12" s="142" t="s">
        <v>80</v>
      </c>
      <c r="C12" s="143"/>
      <c r="D12" s="143"/>
      <c r="E12" s="143"/>
      <c r="F12" s="143"/>
      <c r="G12" s="143"/>
      <c r="H12" s="143"/>
      <c r="I12" s="27"/>
      <c r="J12" s="27"/>
      <c r="K12" s="27"/>
      <c r="L12" s="27"/>
      <c r="M12" s="27"/>
      <c r="N12" s="27"/>
      <c r="O12" s="27"/>
    </row>
    <row r="13" spans="1:8" ht="18" customHeight="1">
      <c r="A13" s="146" t="s">
        <v>31</v>
      </c>
      <c r="B13" s="140" t="s">
        <v>30</v>
      </c>
      <c r="C13" s="148" t="s">
        <v>20</v>
      </c>
      <c r="D13" s="140" t="s">
        <v>0</v>
      </c>
      <c r="E13" s="140" t="s">
        <v>1</v>
      </c>
      <c r="F13" s="140"/>
      <c r="G13" s="140"/>
      <c r="H13" s="140" t="s">
        <v>21</v>
      </c>
    </row>
    <row r="14" spans="1:8" ht="15" customHeight="1">
      <c r="A14" s="147"/>
      <c r="B14" s="141"/>
      <c r="C14" s="149"/>
      <c r="D14" s="141"/>
      <c r="E14" s="141"/>
      <c r="F14" s="141"/>
      <c r="G14" s="141"/>
      <c r="H14" s="141"/>
    </row>
    <row r="15" spans="1:15" s="60" customFormat="1" ht="15">
      <c r="A15" s="33">
        <f>IF(Rechnen!$R$17=0,"",1)</f>
      </c>
      <c r="B15" s="59" t="str">
        <f>Rechnen!K17</f>
        <v>MS 07</v>
      </c>
      <c r="C15" s="59">
        <f>IF(Rechnen!$R$17=0,"",Rechnen!L17)</f>
      </c>
      <c r="D15" s="59">
        <f>IF(Rechnen!$R$17=0,"",Rechnen!M17)</f>
      </c>
      <c r="E15" s="59">
        <f>IF(Rechnen!$R$17=0,"",Rechnen!N17)</f>
      </c>
      <c r="F15" s="34" t="s">
        <v>9</v>
      </c>
      <c r="G15" s="59">
        <f>IF(Rechnen!$R$17=0,"",Rechnen!P17)</f>
      </c>
      <c r="H15" s="35">
        <f aca="true" t="shared" si="1" ref="H15:H21">IF(AND(E15="",G15=""),"",(E15-G15))</f>
      </c>
      <c r="I15" s="32"/>
      <c r="J15" s="31"/>
      <c r="K15" s="31"/>
      <c r="L15" s="32"/>
      <c r="M15" s="31"/>
      <c r="N15" s="31"/>
      <c r="O15" s="31"/>
    </row>
    <row r="16" spans="1:15" s="60" customFormat="1" ht="15">
      <c r="A16" s="33">
        <f>IF(Rechnen!$R$17=0,"",2)</f>
      </c>
      <c r="B16" s="59" t="str">
        <f>Rechnen!K18</f>
        <v>MS 08</v>
      </c>
      <c r="C16" s="59">
        <f>IF(Rechnen!$R$17=0,"",Rechnen!L18)</f>
      </c>
      <c r="D16" s="59">
        <f>IF(Rechnen!$R$17=0,"",Rechnen!M18)</f>
      </c>
      <c r="E16" s="59">
        <f>IF(Rechnen!$R$17=0,"",Rechnen!N18)</f>
      </c>
      <c r="F16" s="34" t="s">
        <v>9</v>
      </c>
      <c r="G16" s="59">
        <f>IF(Rechnen!$R$17=0,"",Rechnen!P18)</f>
      </c>
      <c r="H16" s="35">
        <f t="shared" si="1"/>
      </c>
      <c r="I16" s="32"/>
      <c r="J16" s="31"/>
      <c r="K16" s="31"/>
      <c r="L16" s="32"/>
      <c r="M16" s="31"/>
      <c r="N16" s="31"/>
      <c r="O16" s="31"/>
    </row>
    <row r="17" spans="1:15" s="60" customFormat="1" ht="15">
      <c r="A17" s="33">
        <f>IF(Rechnen!$R$17=0,"",3)</f>
      </c>
      <c r="B17" s="59" t="str">
        <f>Rechnen!K19</f>
        <v>MS 09</v>
      </c>
      <c r="C17" s="59">
        <f>IF(Rechnen!$R$17=0,"",Rechnen!L19)</f>
      </c>
      <c r="D17" s="59">
        <f>IF(Rechnen!$R$17=0,"",Rechnen!M19)</f>
      </c>
      <c r="E17" s="59">
        <f>IF(Rechnen!$R$17=0,"",Rechnen!N19)</f>
      </c>
      <c r="F17" s="34" t="s">
        <v>9</v>
      </c>
      <c r="G17" s="59">
        <f>IF(Rechnen!$R$17=0,"",Rechnen!P19)</f>
      </c>
      <c r="H17" s="35">
        <f t="shared" si="1"/>
      </c>
      <c r="I17" s="32"/>
      <c r="J17" s="31"/>
      <c r="K17" s="31"/>
      <c r="L17" s="32"/>
      <c r="M17" s="31"/>
      <c r="N17" s="31"/>
      <c r="O17" s="31"/>
    </row>
    <row r="18" spans="1:15" s="60" customFormat="1" ht="15">
      <c r="A18" s="33">
        <f>IF(Rechnen!$R$17=0,"",4)</f>
      </c>
      <c r="B18" s="59" t="str">
        <f>Rechnen!K20</f>
        <v>MS 10</v>
      </c>
      <c r="C18" s="59">
        <f>IF(Rechnen!$R$17=0,"",Rechnen!L20)</f>
      </c>
      <c r="D18" s="59">
        <f>IF(Rechnen!$R$17=0,"",Rechnen!M20)</f>
      </c>
      <c r="E18" s="59">
        <f>IF(Rechnen!$R$17=0,"",Rechnen!N20)</f>
      </c>
      <c r="F18" s="34" t="s">
        <v>9</v>
      </c>
      <c r="G18" s="59">
        <f>IF(Rechnen!$R$17=0,"",Rechnen!P20)</f>
      </c>
      <c r="H18" s="35">
        <f t="shared" si="1"/>
      </c>
      <c r="I18" s="32"/>
      <c r="J18" s="31"/>
      <c r="K18" s="31"/>
      <c r="L18" s="32"/>
      <c r="M18" s="31"/>
      <c r="N18" s="31"/>
      <c r="O18" s="31"/>
    </row>
    <row r="19" spans="1:15" s="60" customFormat="1" ht="15">
      <c r="A19" s="33">
        <f>IF(Rechnen!$R$17=0,"",5)</f>
      </c>
      <c r="B19" s="59" t="str">
        <f>Rechnen!K21</f>
        <v>MS 11</v>
      </c>
      <c r="C19" s="59">
        <f>IF(Rechnen!$R$17=0,"",Rechnen!L21)</f>
      </c>
      <c r="D19" s="59">
        <f>IF(Rechnen!$R$17=0,"",Rechnen!M21)</f>
      </c>
      <c r="E19" s="59">
        <f>IF(Rechnen!$R$17=0,"",Rechnen!N21)</f>
      </c>
      <c r="F19" s="34" t="s">
        <v>9</v>
      </c>
      <c r="G19" s="59">
        <f>IF(Rechnen!$R$17=0,"",Rechnen!P21)</f>
      </c>
      <c r="H19" s="35">
        <f t="shared" si="1"/>
      </c>
      <c r="I19" s="32"/>
      <c r="J19" s="31"/>
      <c r="K19" s="31"/>
      <c r="L19" s="32"/>
      <c r="M19" s="31"/>
      <c r="N19" s="31"/>
      <c r="O19" s="31"/>
    </row>
    <row r="20" spans="1:15" s="60" customFormat="1" ht="15">
      <c r="A20" s="33">
        <f>IF(Rechnen!$R$17=0,"",6)</f>
      </c>
      <c r="B20" s="59" t="str">
        <f>Rechnen!K22</f>
        <v>MS 12</v>
      </c>
      <c r="C20" s="59">
        <f>IF(Rechnen!$R$17=0,"",Rechnen!L22)</f>
      </c>
      <c r="D20" s="59">
        <f>IF(Rechnen!$R$17=0,"",Rechnen!M22)</f>
      </c>
      <c r="E20" s="59">
        <f>IF(Rechnen!$R$17=0,"",Rechnen!N22)</f>
      </c>
      <c r="F20" s="34" t="s">
        <v>9</v>
      </c>
      <c r="G20" s="59">
        <f>IF(Rechnen!$R$17=0,"",Rechnen!P22)</f>
      </c>
      <c r="H20" s="35">
        <f t="shared" si="1"/>
      </c>
      <c r="I20" s="32"/>
      <c r="J20" s="31"/>
      <c r="K20" s="31"/>
      <c r="L20" s="32"/>
      <c r="M20" s="31"/>
      <c r="N20" s="31"/>
      <c r="O20" s="31"/>
    </row>
    <row r="21" spans="1:15" s="60" customFormat="1" ht="15">
      <c r="A21" s="33">
        <f>IF(Rechnen!$R$17=0,"",7)</f>
      </c>
      <c r="B21" s="59" t="str">
        <f>Rechnen!K23</f>
        <v>MS 13</v>
      </c>
      <c r="C21" s="59">
        <f>IF(Rechnen!$R$17=0,"",Rechnen!L23)</f>
      </c>
      <c r="D21" s="59">
        <f>IF(Rechnen!$R$17=0,"",Rechnen!M23)</f>
      </c>
      <c r="E21" s="59">
        <f>IF(Rechnen!$R$17=0,"",Rechnen!N23)</f>
      </c>
      <c r="F21" s="34" t="s">
        <v>9</v>
      </c>
      <c r="G21" s="59">
        <f>IF(Rechnen!$R$17=0,"",Rechnen!P23)</f>
      </c>
      <c r="H21" s="35">
        <f t="shared" si="1"/>
      </c>
      <c r="I21" s="32"/>
      <c r="J21" s="31"/>
      <c r="K21" s="31"/>
      <c r="L21" s="32"/>
      <c r="M21" s="31"/>
      <c r="N21" s="31"/>
      <c r="O21" s="31"/>
    </row>
  </sheetData>
  <sheetProtection password="E760" sheet="1" objects="1" scenarios="1"/>
  <mergeCells count="9">
    <mergeCell ref="E13:G14"/>
    <mergeCell ref="H13:H14"/>
    <mergeCell ref="B12:H12"/>
    <mergeCell ref="B1:H1"/>
    <mergeCell ref="E2:G2"/>
    <mergeCell ref="A13:A14"/>
    <mergeCell ref="B13:B14"/>
    <mergeCell ref="C13:C14"/>
    <mergeCell ref="D13:D14"/>
  </mergeCells>
  <printOptions horizontalCentered="1"/>
  <pageMargins left="0.7480314960629921" right="0.7086614173228347" top="1.535433070866142" bottom="0.984251968503937" header="0.4724409448818898" footer="0.5118110236220472"/>
  <pageSetup horizontalDpi="600" verticalDpi="600" orientation="portrait" paperSize="9" r:id="rId2"/>
  <headerFooter alignWithMargins="0">
    <oddHeader>&amp;C&amp;"Arial,Fett Kursiv"&amp;16&amp;EMinistranten- Turnier&amp;"Arial,Standard"&amp;10&amp;E
&amp;"Arial,Fett Kursiv"&amp;14 2010&amp;"Arial,Standard"&amp;10
&amp;12Stadion-Halle - Wiesloch &amp;R&amp;"Arial,Fett"&amp;12Sonntag, 28.11.2010
</oddHeader>
  </headerFooter>
  <colBreaks count="1" manualBreakCount="1">
    <brk id="9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Z59"/>
  <sheetViews>
    <sheetView zoomScale="70" zoomScaleNormal="70" zoomScalePageLayoutView="0" workbookViewId="0" topLeftCell="C19">
      <selection activeCell="D69" sqref="D69"/>
    </sheetView>
  </sheetViews>
  <sheetFormatPr defaultColWidth="11.421875" defaultRowHeight="12.75"/>
  <cols>
    <col min="1" max="1" width="3.00390625" style="8" customWidth="1"/>
    <col min="2" max="2" width="22.421875" style="9" customWidth="1"/>
    <col min="3" max="3" width="2.28125" style="9" customWidth="1"/>
    <col min="4" max="4" width="22.0039062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26.140625" style="10" customWidth="1"/>
    <col min="12" max="12" width="8.28125" style="10" customWidth="1"/>
    <col min="13" max="13" width="5.57421875" style="10" customWidth="1"/>
    <col min="14" max="14" width="5.28125" style="10" customWidth="1"/>
    <col min="15" max="15" width="2.140625" style="10" customWidth="1"/>
    <col min="16" max="16" width="5.421875" style="10" customWidth="1"/>
    <col min="17" max="17" width="5.57421875" style="10" customWidth="1"/>
    <col min="18" max="18" width="8.421875" style="10" customWidth="1"/>
    <col min="19" max="19" width="7.8515625" style="10" customWidth="1"/>
    <col min="20" max="20" width="7.28125" style="10" customWidth="1"/>
    <col min="21" max="26" width="7.421875" style="10" customWidth="1"/>
    <col min="27" max="16384" width="11.421875" style="12" customWidth="1"/>
  </cols>
  <sheetData>
    <row r="1" ht="47.25" customHeight="1">
      <c r="R1" s="11"/>
    </row>
    <row r="2" spans="1:26" ht="43.5" customHeight="1">
      <c r="A2" s="13" t="s">
        <v>16</v>
      </c>
      <c r="B2" s="14" t="s">
        <v>17</v>
      </c>
      <c r="C2" s="14"/>
      <c r="D2" s="14" t="s">
        <v>17</v>
      </c>
      <c r="E2" s="150" t="s">
        <v>7</v>
      </c>
      <c r="F2" s="150"/>
      <c r="G2" s="150"/>
      <c r="H2" s="55" t="s">
        <v>18</v>
      </c>
      <c r="I2" s="55" t="s">
        <v>19</v>
      </c>
      <c r="J2" s="15"/>
      <c r="K2" s="16" t="s">
        <v>28</v>
      </c>
      <c r="L2" s="16" t="s">
        <v>20</v>
      </c>
      <c r="M2" s="16" t="s">
        <v>0</v>
      </c>
      <c r="N2" s="151" t="s">
        <v>1</v>
      </c>
      <c r="O2" s="151"/>
      <c r="P2" s="151"/>
      <c r="Q2" s="16" t="s">
        <v>21</v>
      </c>
      <c r="R2" s="11" t="s">
        <v>25</v>
      </c>
      <c r="S2" s="10" t="s">
        <v>22</v>
      </c>
      <c r="T2" s="10" t="s">
        <v>23</v>
      </c>
      <c r="U2" s="10" t="s">
        <v>24</v>
      </c>
      <c r="V2" s="10" t="s">
        <v>33</v>
      </c>
      <c r="W2" s="10" t="s">
        <v>34</v>
      </c>
      <c r="X2" s="10" t="s">
        <v>35</v>
      </c>
      <c r="Y2" s="10" t="s">
        <v>36</v>
      </c>
      <c r="Z2" s="10" t="s">
        <v>37</v>
      </c>
    </row>
    <row r="3" spans="1:26" ht="12.75">
      <c r="A3" s="17">
        <f>Spielplan!$B29</f>
        <v>15</v>
      </c>
      <c r="B3" s="62" t="str">
        <f>Spielplan!$E29</f>
        <v>MS 04</v>
      </c>
      <c r="C3" s="63" t="s">
        <v>8</v>
      </c>
      <c r="D3" s="64" t="str">
        <f>Spielplan!$G29</f>
        <v>MS 05</v>
      </c>
      <c r="E3" s="14">
        <f>IF(Spielplan!$H29="","",Spielplan!$H29)</f>
      </c>
      <c r="F3" s="14" t="s">
        <v>9</v>
      </c>
      <c r="G3" s="14">
        <f>IF(Spielplan!$J29="","",Spielplan!$J29)</f>
      </c>
      <c r="H3" s="56">
        <f aca="true" t="shared" si="0" ref="H3:H22">IF(OR($E3="",$G3=""),"",IF(E3&gt;G3,3,IF(E3=G3,1,0)))</f>
      </c>
      <c r="I3" s="56">
        <f aca="true" t="shared" si="1" ref="I3:I22">IF(OR($E3="",$G3=""),"",IF(G3&gt;E3,3,IF(E3=G3,1,0)))</f>
      </c>
      <c r="K3" s="65" t="str">
        <f>Vorgaben!A2</f>
        <v>MS 01</v>
      </c>
      <c r="L3" s="18">
        <f>SUM(S3:Z3)</f>
        <v>0</v>
      </c>
      <c r="M3" s="18">
        <f>SUM(H5,I13,I20,I28,I35,H45,H55,H59)</f>
        <v>0</v>
      </c>
      <c r="N3" s="14">
        <f>SUM(E5,G13,G20,G28,G35,E45,G55,G59)</f>
        <v>0</v>
      </c>
      <c r="O3" s="14" t="s">
        <v>9</v>
      </c>
      <c r="P3" s="14">
        <f>SUM(G5,E13,E20,E28,E35,G45,G55,G59)</f>
        <v>0</v>
      </c>
      <c r="Q3" s="14">
        <f aca="true" t="shared" si="2" ref="Q3:Q11">N3-P3</f>
        <v>0</v>
      </c>
      <c r="R3" s="10">
        <f>SUM(L3:L11)/2</f>
        <v>0</v>
      </c>
      <c r="S3" s="10">
        <f>IF(OR($E5="",$G5=""),0,1)</f>
        <v>0</v>
      </c>
      <c r="T3" s="10">
        <f>IF(OR($E13="",$G13=""),0,1)</f>
        <v>0</v>
      </c>
      <c r="U3" s="10">
        <f>IF(OR($E20="",$G20=""),0,1)</f>
        <v>0</v>
      </c>
      <c r="V3" s="10">
        <f>IF(OR($E28="",$G28=""),0,1)</f>
        <v>0</v>
      </c>
      <c r="W3" s="10">
        <f>IF(OR($E35="",$G35=""),0,1)</f>
        <v>0</v>
      </c>
      <c r="X3" s="10">
        <f>IF(OR($E45="",$G45=""),0,1)</f>
        <v>0</v>
      </c>
      <c r="Y3" s="10">
        <f>IF(OR($E55="",$G55=""),0,1)</f>
        <v>0</v>
      </c>
      <c r="Z3" s="10">
        <f>IF(OR($E59="",$G59=""),0,1)</f>
        <v>0</v>
      </c>
    </row>
    <row r="4" spans="1:26" ht="12.75">
      <c r="A4" s="17">
        <f>Spielplan!$B20</f>
        <v>6</v>
      </c>
      <c r="B4" s="62">
        <f>Spielplan!$E20</f>
        <v>0</v>
      </c>
      <c r="C4" s="63" t="s">
        <v>8</v>
      </c>
      <c r="D4" s="64">
        <f>Spielplan!$G20</f>
        <v>0</v>
      </c>
      <c r="E4" s="14">
        <f>IF(Spielplan!$H20="","",Spielplan!$H20)</f>
      </c>
      <c r="F4" s="14" t="s">
        <v>9</v>
      </c>
      <c r="G4" s="14">
        <f>IF(Spielplan!$J20="","",Spielplan!$J20)</f>
      </c>
      <c r="H4" s="56">
        <f t="shared" si="0"/>
      </c>
      <c r="I4" s="56">
        <f t="shared" si="1"/>
      </c>
      <c r="K4" s="65" t="str">
        <f>Vorgaben!A3</f>
        <v>MS 02</v>
      </c>
      <c r="L4" s="18">
        <f aca="true" t="shared" si="3" ref="L4:L11">SUM(S4:Z4)</f>
        <v>0</v>
      </c>
      <c r="M4" s="18">
        <f>SUM(I5,H14,H23,H29,I34,I40,H49,I54)</f>
        <v>0</v>
      </c>
      <c r="N4" s="14">
        <f>SUM(G5,E14,E23,E29,G34,G40,E49,G54)</f>
        <v>0</v>
      </c>
      <c r="O4" s="14" t="s">
        <v>9</v>
      </c>
      <c r="P4" s="14">
        <f>SUM(E5,G14,G23,G29,E34,E40,G49,E54)</f>
        <v>0</v>
      </c>
      <c r="Q4" s="14">
        <f t="shared" si="2"/>
        <v>0</v>
      </c>
      <c r="S4" s="10">
        <f>IF(OR($E5="",$G5=""),0,1)</f>
        <v>0</v>
      </c>
      <c r="T4" s="10">
        <f>IF(OR($E14="",$G14=""),0,1)</f>
        <v>0</v>
      </c>
      <c r="U4" s="10">
        <f>IF(OR($E23="",$G23=""),0,1)</f>
        <v>0</v>
      </c>
      <c r="V4" s="10">
        <f>IF(OR($E29="",$G29=""),0,1)</f>
        <v>0</v>
      </c>
      <c r="W4" s="10">
        <f>IF(OR($E34="",$G34=""),0,1)</f>
        <v>0</v>
      </c>
      <c r="X4" s="10">
        <f>IF(OR($E40="",$G40=""),0,1)</f>
        <v>0</v>
      </c>
      <c r="Y4" s="10">
        <f>IF(OR($E49="",$G49=""),0,1)</f>
        <v>0</v>
      </c>
      <c r="Z4" s="10">
        <f>IF(OR($E54="",$G54=""),0,1)</f>
        <v>0</v>
      </c>
    </row>
    <row r="5" spans="1:26" ht="12.75">
      <c r="A5" s="17">
        <f>Spielplan!$B15</f>
        <v>3</v>
      </c>
      <c r="B5" s="62" t="str">
        <f>Spielplan!$E15</f>
        <v>MS 01</v>
      </c>
      <c r="C5" s="63" t="s">
        <v>8</v>
      </c>
      <c r="D5" s="64" t="str">
        <f>Spielplan!$G15</f>
        <v>MS 02</v>
      </c>
      <c r="E5" s="14">
        <f>IF(Spielplan!$H15="","",Spielplan!$H15)</f>
      </c>
      <c r="F5" s="14" t="s">
        <v>9</v>
      </c>
      <c r="G5" s="14">
        <f>IF(Spielplan!$J15="","",Spielplan!$J15)</f>
      </c>
      <c r="H5" s="56">
        <f t="shared" si="0"/>
      </c>
      <c r="I5" s="56">
        <f t="shared" si="1"/>
      </c>
      <c r="K5" s="65" t="str">
        <f>Vorgaben!A4</f>
        <v>MS 03</v>
      </c>
      <c r="L5" s="18">
        <f t="shared" si="3"/>
        <v>0</v>
      </c>
      <c r="M5" s="18">
        <f>SUM(I8,H15,I23,H33,H39,I44,H50,I59)</f>
        <v>0</v>
      </c>
      <c r="N5" s="14">
        <f>SUM(G8,E15,G23,E33,E39,G44,E50,G59)</f>
        <v>0</v>
      </c>
      <c r="O5" s="14" t="s">
        <v>9</v>
      </c>
      <c r="P5" s="14">
        <f>SUM(E8,G15,E23,G33,G39,E44,G50,E59)</f>
        <v>0</v>
      </c>
      <c r="Q5" s="14">
        <f t="shared" si="2"/>
        <v>0</v>
      </c>
      <c r="S5" s="10">
        <f>IF(OR($E8="",$G8=""),0,1)</f>
        <v>0</v>
      </c>
      <c r="T5" s="10">
        <f>IF(OR($E15="",$G15=""),0,1)</f>
        <v>0</v>
      </c>
      <c r="U5" s="10">
        <f>IF(OR($E23="",$G23=""),0,1)</f>
        <v>0</v>
      </c>
      <c r="V5" s="10">
        <f>IF(OR($E33="",$G33=""),0,1)</f>
        <v>0</v>
      </c>
      <c r="W5" s="10">
        <f>IF(OR($E39="",$G39=""),0,1)</f>
        <v>0</v>
      </c>
      <c r="X5" s="10">
        <f>IF(OR($E44="",$G44=""),0,1)</f>
        <v>0</v>
      </c>
      <c r="Y5" s="10">
        <f>IF(OR($E50="",$G50=""),0,1)</f>
        <v>0</v>
      </c>
      <c r="Z5" s="10">
        <f>IF(OR($E59="",$G59=""),0,1)</f>
        <v>0</v>
      </c>
    </row>
    <row r="6" spans="1:26" ht="12.75">
      <c r="A6" s="17">
        <f>Spielplan!$B22</f>
        <v>8</v>
      </c>
      <c r="B6" s="62" t="str">
        <f>Spielplan!$E22</f>
        <v>MS 08</v>
      </c>
      <c r="C6" s="63" t="s">
        <v>8</v>
      </c>
      <c r="D6" s="64" t="str">
        <f>Spielplan!$G22</f>
        <v>MS 09</v>
      </c>
      <c r="E6" s="14">
        <f>IF(Spielplan!$H22="","",Spielplan!$H22)</f>
      </c>
      <c r="F6" s="14" t="s">
        <v>9</v>
      </c>
      <c r="G6" s="14">
        <f>IF(Spielplan!$J22="","",Spielplan!$J22)</f>
      </c>
      <c r="H6" s="56">
        <f t="shared" si="0"/>
      </c>
      <c r="I6" s="56">
        <f t="shared" si="1"/>
      </c>
      <c r="K6" s="65" t="str">
        <f>Vorgaben!A5</f>
        <v>MS 04</v>
      </c>
      <c r="L6" s="18">
        <f t="shared" si="3"/>
        <v>0</v>
      </c>
      <c r="M6" s="18">
        <f>SUM(H3,I9,H18,H25,I30,I39,I45,H54)</f>
        <v>0</v>
      </c>
      <c r="N6" s="14">
        <f>SUM(E3,G9,E18,E25,G30,G39,G45,E54)</f>
        <v>0</v>
      </c>
      <c r="O6" s="14" t="s">
        <v>9</v>
      </c>
      <c r="P6" s="14">
        <f>SUM(G3,E9,G18,G25,E30,E39,E45,G54)</f>
        <v>0</v>
      </c>
      <c r="Q6" s="14">
        <f t="shared" si="2"/>
        <v>0</v>
      </c>
      <c r="S6" s="10">
        <f>IF(OR($E3="",$G3=""),0,1)</f>
        <v>0</v>
      </c>
      <c r="T6" s="10">
        <f>IF(OR($E9="",$G9=""),0,1)</f>
        <v>0</v>
      </c>
      <c r="U6" s="10">
        <f>IF(OR($E18="",$G18=""),0,1)</f>
        <v>0</v>
      </c>
      <c r="V6" s="10">
        <f>IF(OR($E25="",$G25=""),0,1)</f>
        <v>0</v>
      </c>
      <c r="W6" s="10">
        <f>IF(OR($E30="",$G30=""),0,1)</f>
        <v>0</v>
      </c>
      <c r="X6" s="10">
        <f>IF(OR($E39="",$G39=""),0,1)</f>
        <v>0</v>
      </c>
      <c r="Y6" s="10">
        <f>IF(OR($E45="",$G45=""),0,1)</f>
        <v>0</v>
      </c>
      <c r="Z6" s="10">
        <f>IF(OR($E54="",$G54=""),0,1)</f>
        <v>0</v>
      </c>
    </row>
    <row r="7" spans="1:26" ht="12.75">
      <c r="A7" s="17">
        <f>Spielplan!$B34</f>
        <v>18</v>
      </c>
      <c r="B7" s="62" t="str">
        <f>Spielplan!$E34</f>
        <v>MS 07</v>
      </c>
      <c r="C7" s="63" t="s">
        <v>8</v>
      </c>
      <c r="D7" s="64" t="str">
        <f>Spielplan!$G34</f>
        <v>MS 12</v>
      </c>
      <c r="E7" s="14">
        <f>IF(Spielplan!$H34="","",Spielplan!$H34)</f>
      </c>
      <c r="F7" s="14" t="s">
        <v>9</v>
      </c>
      <c r="G7" s="14">
        <f>IF(Spielplan!$J34="","",Spielplan!$J34)</f>
      </c>
      <c r="H7" s="56">
        <f t="shared" si="0"/>
      </c>
      <c r="I7" s="56">
        <f t="shared" si="1"/>
      </c>
      <c r="K7" s="65" t="str">
        <f>Vorgaben!A6</f>
        <v>MS 05</v>
      </c>
      <c r="L7" s="18">
        <f t="shared" si="3"/>
        <v>0</v>
      </c>
      <c r="M7" s="18">
        <f>SUM(I3,H10,H19,H24,I33,H40,I48,I55)</f>
        <v>0</v>
      </c>
      <c r="N7" s="14">
        <f>SUM(G3,E10,E19,E24,G33,E40,G48,G55)</f>
        <v>0</v>
      </c>
      <c r="O7" s="14" t="s">
        <v>9</v>
      </c>
      <c r="P7" s="14">
        <f>SUM(E3,G10,G19,G24,E33,G40,E48,E55)</f>
        <v>0</v>
      </c>
      <c r="Q7" s="14">
        <f t="shared" si="2"/>
        <v>0</v>
      </c>
      <c r="S7" s="10">
        <f>IF(OR($E3="",$G3=""),0,1)</f>
        <v>0</v>
      </c>
      <c r="T7" s="10">
        <f>IF(OR($E10="",$G10=""),0,1)</f>
        <v>0</v>
      </c>
      <c r="U7" s="10">
        <f>IF(OR($E19="",$G19=""),0,1)</f>
        <v>0</v>
      </c>
      <c r="V7" s="10">
        <f>IF(OR($E24="",$G24=""),0,1)</f>
        <v>0</v>
      </c>
      <c r="W7" s="10">
        <f>IF(OR($E33="",$G33=""),0,1)</f>
        <v>0</v>
      </c>
      <c r="X7" s="10">
        <f>IF(OR($E40="",$G40=""),0,1)</f>
        <v>0</v>
      </c>
      <c r="Y7" s="10">
        <f>IF(OR($E48="",$G48=""),0,1)</f>
        <v>0</v>
      </c>
      <c r="Z7" s="10">
        <f>IF(OR($E55="",$G55=""),0,1)</f>
        <v>0</v>
      </c>
    </row>
    <row r="8" spans="1:26" ht="12.75">
      <c r="A8" s="17">
        <f>Spielplan!$B33</f>
        <v>17</v>
      </c>
      <c r="B8" s="62" t="str">
        <f>Spielplan!$E33</f>
        <v>MS 06</v>
      </c>
      <c r="C8" s="63" t="s">
        <v>8</v>
      </c>
      <c r="D8" s="64" t="str">
        <f>Spielplan!$G33</f>
        <v>MS 03</v>
      </c>
      <c r="E8" s="14">
        <f>IF(Spielplan!$H33="","",Spielplan!$H33)</f>
      </c>
      <c r="F8" s="14" t="s">
        <v>9</v>
      </c>
      <c r="G8" s="14">
        <f>IF(Spielplan!$J33="","",Spielplan!$J33)</f>
      </c>
      <c r="H8" s="56">
        <f t="shared" si="0"/>
      </c>
      <c r="I8" s="56">
        <f t="shared" si="1"/>
      </c>
      <c r="K8" s="65" t="str">
        <f>Vorgaben!A7</f>
        <v>MS 06</v>
      </c>
      <c r="L8" s="18">
        <f t="shared" si="3"/>
        <v>0</v>
      </c>
      <c r="M8" s="18">
        <f>SUM(H8,I14,H20,H30,I38,H48,I53,I57)</f>
        <v>0</v>
      </c>
      <c r="N8" s="14">
        <f>SUM(E8,G14,E20,E30,G38,E48,G53,G57)</f>
        <v>0</v>
      </c>
      <c r="O8" s="14" t="s">
        <v>9</v>
      </c>
      <c r="P8" s="14">
        <f>SUM(G8,E14,G20,G30,E38,G48,E53,E57)</f>
        <v>0</v>
      </c>
      <c r="Q8" s="14">
        <f t="shared" si="2"/>
        <v>0</v>
      </c>
      <c r="R8" s="19"/>
      <c r="S8" s="10">
        <f>IF(OR($E8="",$G8=""),0,1)</f>
        <v>0</v>
      </c>
      <c r="T8" s="10">
        <f>IF(OR($E14="",$G14=""),0,1)</f>
        <v>0</v>
      </c>
      <c r="U8" s="10">
        <f>IF(OR($E20="",$G20=""),0,1)</f>
        <v>0</v>
      </c>
      <c r="V8" s="10">
        <f>IF(OR($E30="",$G30=""),0,1)</f>
        <v>0</v>
      </c>
      <c r="W8" s="10">
        <f>IF(OR($E38="",$G38=""),0,1)</f>
        <v>0</v>
      </c>
      <c r="X8" s="10">
        <f>IF(OR($E48="",$G48=""),0,1)</f>
        <v>0</v>
      </c>
      <c r="Y8" s="10">
        <f>IF(OR($E53="",$G53=""),0,1)</f>
        <v>0</v>
      </c>
      <c r="Z8" s="10">
        <f>IF(OR($E57="",$G57=""),0,1)</f>
        <v>0</v>
      </c>
    </row>
    <row r="9" spans="1:26" ht="12.75">
      <c r="A9" s="17">
        <f>Spielplan!$B56</f>
        <v>27</v>
      </c>
      <c r="B9" s="62">
        <f>Spielplan!$E56</f>
        <v>0</v>
      </c>
      <c r="C9" s="63" t="s">
        <v>8</v>
      </c>
      <c r="D9" s="64" t="str">
        <f>Spielplan!$G56</f>
        <v>MS 04</v>
      </c>
      <c r="E9" s="14">
        <f>IF(Spielplan!$H56="","",Spielplan!$H56)</f>
      </c>
      <c r="F9" s="14" t="s">
        <v>9</v>
      </c>
      <c r="G9" s="14">
        <f>IF(Spielplan!$J56="","",Spielplan!$J56)</f>
      </c>
      <c r="H9" s="56">
        <f t="shared" si="0"/>
      </c>
      <c r="I9" s="56">
        <f t="shared" si="1"/>
      </c>
      <c r="K9" s="65">
        <f>Vorgaben!A8</f>
        <v>0</v>
      </c>
      <c r="L9" s="18">
        <f t="shared" si="3"/>
        <v>0</v>
      </c>
      <c r="M9" s="18">
        <f>SUM(H4,I10,I18,H28,H34,I43,I50,H57)</f>
        <v>0</v>
      </c>
      <c r="N9" s="14">
        <f>SUM(E4,G10,G18,E28,E34,G43,G50,E57)</f>
        <v>0</v>
      </c>
      <c r="O9" s="14" t="s">
        <v>9</v>
      </c>
      <c r="P9" s="14">
        <f>SUM(G4,E10,E18,G28,G34,E43,E50,G57)</f>
        <v>0</v>
      </c>
      <c r="Q9" s="14">
        <f t="shared" si="2"/>
        <v>0</v>
      </c>
      <c r="R9" s="19"/>
      <c r="S9" s="10">
        <f>IF(OR($E4="",$G4=""),0,1)</f>
        <v>0</v>
      </c>
      <c r="T9" s="10">
        <f>IF(OR($E10="",$G10=""),0,1)</f>
        <v>0</v>
      </c>
      <c r="U9" s="10">
        <f>IF(OR($E18="",$G18=""),0,1)</f>
        <v>0</v>
      </c>
      <c r="V9" s="10">
        <f>IF(OR($E28="",$G28=""),0,1)</f>
        <v>0</v>
      </c>
      <c r="W9" s="10">
        <f>IF(OR($E34="",$G34=""),0,1)</f>
        <v>0</v>
      </c>
      <c r="X9" s="10">
        <f>IF(OR($E43="",$G43=""),0,1)</f>
        <v>0</v>
      </c>
      <c r="Y9" s="10">
        <f>IF(OR($E50="",$G50=""),0,1)</f>
        <v>0</v>
      </c>
      <c r="Z9" s="10">
        <f>IF(OR($E57="",$G57=""),0,1)</f>
        <v>0</v>
      </c>
    </row>
    <row r="10" spans="1:26" ht="12.75">
      <c r="A10" s="17">
        <f>Spielplan!$B62</f>
        <v>40</v>
      </c>
      <c r="B10" s="62" t="str">
        <f>Spielplan!$E62</f>
        <v>MS 05</v>
      </c>
      <c r="C10" s="63" t="s">
        <v>8</v>
      </c>
      <c r="D10" s="64">
        <f>Spielplan!$G62</f>
        <v>0</v>
      </c>
      <c r="E10" s="14">
        <f>IF(Spielplan!$H62="","",Spielplan!$H62)</f>
      </c>
      <c r="F10" s="14" t="s">
        <v>9</v>
      </c>
      <c r="G10" s="14">
        <f>IF(Spielplan!$J62="","",Spielplan!$J62)</f>
      </c>
      <c r="H10" s="56">
        <f t="shared" si="0"/>
      </c>
      <c r="I10" s="56">
        <f t="shared" si="1"/>
      </c>
      <c r="K10" s="65">
        <f>Vorgaben!A9</f>
        <v>0</v>
      </c>
      <c r="L10" s="18">
        <f t="shared" si="3"/>
        <v>0</v>
      </c>
      <c r="M10" s="18">
        <f>SUM(I4,H13,I19,I25,H38,H44,I49,H58)</f>
        <v>0</v>
      </c>
      <c r="N10" s="14">
        <f>SUM(G4,E13,G19,G25,E38,E44,G49,E58)</f>
        <v>0</v>
      </c>
      <c r="O10" s="14" t="s">
        <v>9</v>
      </c>
      <c r="P10" s="14">
        <f>SUM(E4,G13,E19,E25,G38,G44,E49,G58)</f>
        <v>0</v>
      </c>
      <c r="Q10" s="14">
        <f t="shared" si="2"/>
        <v>0</v>
      </c>
      <c r="R10" s="20"/>
      <c r="S10" s="10">
        <f>IF(OR($E4="",$G4=""),0,1)</f>
        <v>0</v>
      </c>
      <c r="T10" s="10">
        <f>IF(OR($E13="",$G13=""),0,1)</f>
        <v>0</v>
      </c>
      <c r="U10" s="10">
        <f>IF(OR($E19="",$G19=""),0,1)</f>
        <v>0</v>
      </c>
      <c r="V10" s="10">
        <f>IF(OR($E25="",$G25=""),0,1)</f>
        <v>0</v>
      </c>
      <c r="W10" s="10">
        <f>IF(OR($E38="",$G38=""),0,1)</f>
        <v>0</v>
      </c>
      <c r="X10" s="10">
        <f>IF(OR($E44="",$G44=""),0,1)</f>
        <v>0</v>
      </c>
      <c r="Y10" s="10">
        <f>IF(OR($E49="",$G49=""),0,1)</f>
        <v>0</v>
      </c>
      <c r="Z10" s="10">
        <f>IF(OR($E58="",$G58=""),0,1)</f>
        <v>0</v>
      </c>
    </row>
    <row r="11" spans="1:26" ht="12.75">
      <c r="A11" s="17">
        <f>Spielplan!$B23</f>
        <v>9</v>
      </c>
      <c r="B11" s="62" t="str">
        <f>Spielplan!$E23</f>
        <v>MS 10</v>
      </c>
      <c r="C11" s="63" t="s">
        <v>8</v>
      </c>
      <c r="D11" s="64" t="str">
        <f>Spielplan!$G23</f>
        <v>MS 11</v>
      </c>
      <c r="E11" s="14">
        <f>IF(Spielplan!$H23="","",Spielplan!$H23)</f>
      </c>
      <c r="F11" s="14" t="s">
        <v>9</v>
      </c>
      <c r="G11" s="14">
        <f>IF(Spielplan!$J23="","",Spielplan!$J23)</f>
      </c>
      <c r="H11" s="56">
        <f t="shared" si="0"/>
      </c>
      <c r="I11" s="56">
        <f t="shared" si="1"/>
      </c>
      <c r="J11" s="21"/>
      <c r="K11" s="65">
        <f>Vorgaben!A10</f>
        <v>0</v>
      </c>
      <c r="L11" s="18">
        <f t="shared" si="3"/>
        <v>0</v>
      </c>
      <c r="M11" s="18">
        <f>SUM(H9,I15,I24,I29,H35,H43,H53,I58)</f>
        <v>0</v>
      </c>
      <c r="N11" s="14">
        <f>SUM(E9,G15,G24,G29,E35,E43,E53,G58)</f>
        <v>0</v>
      </c>
      <c r="O11" s="14" t="s">
        <v>9</v>
      </c>
      <c r="P11" s="14">
        <f>SUM(G9,E15,E24,E29,G35,G43,G53,E58)</f>
        <v>0</v>
      </c>
      <c r="Q11" s="14">
        <f t="shared" si="2"/>
        <v>0</v>
      </c>
      <c r="R11" s="21"/>
      <c r="S11" s="10">
        <f>IF(OR($E9="",$G9=""),0,1)</f>
        <v>0</v>
      </c>
      <c r="T11" s="10">
        <f>IF(OR($E15="",$G15=""),0,1)</f>
        <v>0</v>
      </c>
      <c r="U11" s="10">
        <f>IF(OR($E24="",$G24=""),0,1)</f>
        <v>0</v>
      </c>
      <c r="V11" s="10">
        <f>IF(OR($E29="",$G29=""),0,1)</f>
        <v>0</v>
      </c>
      <c r="W11" s="10">
        <f>IF(OR($E35="",$G35=""),0,1)</f>
        <v>0</v>
      </c>
      <c r="X11" s="10">
        <f>IF(OR($E43="",$G43=""),0,1)</f>
        <v>0</v>
      </c>
      <c r="Y11" s="10">
        <f>IF(OR($E53="",$G53=""),0,1)</f>
        <v>0</v>
      </c>
      <c r="Z11" s="10">
        <f>IF(OR($E58="",$G58=""),0,1)</f>
        <v>0</v>
      </c>
    </row>
    <row r="12" spans="1:17" ht="12.75">
      <c r="A12" s="17">
        <f>Spielplan!$B26</f>
        <v>12</v>
      </c>
      <c r="B12" s="62" t="str">
        <f>Spielplan!$E26</f>
        <v>MS 09</v>
      </c>
      <c r="C12" s="63" t="s">
        <v>8</v>
      </c>
      <c r="D12" s="64" t="str">
        <f>Spielplan!$G26</f>
        <v>MS 07</v>
      </c>
      <c r="E12" s="14">
        <f>IF(Spielplan!$H26="","",Spielplan!$H26)</f>
      </c>
      <c r="F12" s="14" t="s">
        <v>9</v>
      </c>
      <c r="G12" s="14">
        <f>IF(Spielplan!$J26="","",Spielplan!$J26)</f>
      </c>
      <c r="H12" s="56">
        <f t="shared" si="0"/>
      </c>
      <c r="I12" s="56">
        <f t="shared" si="1"/>
      </c>
      <c r="K12" s="66"/>
      <c r="L12" s="18"/>
      <c r="M12" s="18"/>
      <c r="N12" s="14"/>
      <c r="O12" s="14"/>
      <c r="P12" s="14"/>
      <c r="Q12" s="14"/>
    </row>
    <row r="13" spans="1:17" ht="12.75">
      <c r="A13" s="17">
        <f>Spielplan!$B57</f>
        <v>29</v>
      </c>
      <c r="B13" s="62">
        <f>Spielplan!$E57</f>
        <v>0</v>
      </c>
      <c r="C13" s="63" t="s">
        <v>8</v>
      </c>
      <c r="D13" s="64" t="str">
        <f>Spielplan!$G57</f>
        <v>MS 01</v>
      </c>
      <c r="E13" s="14">
        <f>IF(Spielplan!$H57="","",Spielplan!$H57)</f>
      </c>
      <c r="F13" s="14" t="s">
        <v>9</v>
      </c>
      <c r="G13" s="14">
        <f>IF(Spielplan!$J57="","",Spielplan!$J57)</f>
      </c>
      <c r="H13" s="56">
        <f t="shared" si="0"/>
      </c>
      <c r="I13" s="56">
        <f t="shared" si="1"/>
      </c>
      <c r="K13" s="66"/>
      <c r="L13" s="18"/>
      <c r="M13" s="18"/>
      <c r="N13" s="14"/>
      <c r="O13" s="14"/>
      <c r="P13" s="14"/>
      <c r="Q13" s="14"/>
    </row>
    <row r="14" spans="1:18" ht="15.75" customHeight="1">
      <c r="A14" s="17">
        <f>Spielplan!$B48</f>
        <v>32</v>
      </c>
      <c r="B14" s="62" t="str">
        <f>Spielplan!$E48</f>
        <v>MS 02</v>
      </c>
      <c r="C14" s="63" t="s">
        <v>8</v>
      </c>
      <c r="D14" s="64" t="str">
        <f>Spielplan!$G48</f>
        <v>MS 06</v>
      </c>
      <c r="E14" s="14">
        <f>IF(Spielplan!$H48="","",Spielplan!$H48)</f>
      </c>
      <c r="F14" s="14" t="s">
        <v>9</v>
      </c>
      <c r="G14" s="14">
        <f>IF(Spielplan!$J48="","",Spielplan!$J48)</f>
      </c>
      <c r="H14" s="56">
        <f t="shared" si="0"/>
      </c>
      <c r="I14" s="56">
        <f t="shared" si="1"/>
      </c>
      <c r="K14" s="66"/>
      <c r="L14" s="18"/>
      <c r="M14" s="18"/>
      <c r="N14" s="14"/>
      <c r="O14" s="14"/>
      <c r="P14" s="14"/>
      <c r="Q14" s="14"/>
      <c r="R14" s="152" t="s">
        <v>32</v>
      </c>
    </row>
    <row r="15" spans="1:18" ht="12.75" customHeight="1">
      <c r="A15" s="17">
        <f>Spielplan!$B60</f>
        <v>36</v>
      </c>
      <c r="B15" s="62" t="str">
        <f>Spielplan!$E60</f>
        <v>MS 03</v>
      </c>
      <c r="C15" s="63" t="s">
        <v>8</v>
      </c>
      <c r="D15" s="64">
        <f>Spielplan!$G60</f>
        <v>0</v>
      </c>
      <c r="E15" s="14">
        <f>IF(Spielplan!$H60="","",Spielplan!$H60)</f>
      </c>
      <c r="F15" s="14" t="s">
        <v>9</v>
      </c>
      <c r="G15" s="14">
        <f>IF(Spielplan!$J60="","",Spielplan!$J60)</f>
      </c>
      <c r="H15" s="56">
        <f t="shared" si="0"/>
      </c>
      <c r="I15" s="56">
        <f t="shared" si="1"/>
      </c>
      <c r="K15" s="153" t="s">
        <v>30</v>
      </c>
      <c r="L15" s="150" t="s">
        <v>20</v>
      </c>
      <c r="M15" s="150" t="s">
        <v>0</v>
      </c>
      <c r="N15" s="150" t="s">
        <v>1</v>
      </c>
      <c r="O15" s="150"/>
      <c r="P15" s="150"/>
      <c r="Q15" s="150" t="s">
        <v>21</v>
      </c>
      <c r="R15" s="152"/>
    </row>
    <row r="16" spans="1:18" ht="12.75" customHeight="1">
      <c r="A16" s="17">
        <f>Spielplan!$B28</f>
        <v>14</v>
      </c>
      <c r="B16" s="62" t="str">
        <f>Spielplan!$E28</f>
        <v>MS 08</v>
      </c>
      <c r="C16" s="63" t="s">
        <v>8</v>
      </c>
      <c r="D16" s="64" t="str">
        <f>Spielplan!$G28</f>
        <v>MS 10</v>
      </c>
      <c r="E16" s="14">
        <f>IF(Spielplan!$H28="","",Spielplan!$H28)</f>
      </c>
      <c r="F16" s="14" t="s">
        <v>9</v>
      </c>
      <c r="G16" s="14">
        <f>IF(Spielplan!$J28="","",Spielplan!$J28)</f>
      </c>
      <c r="H16" s="56">
        <f t="shared" si="0"/>
      </c>
      <c r="I16" s="56">
        <f t="shared" si="1"/>
      </c>
      <c r="K16" s="153"/>
      <c r="L16" s="150"/>
      <c r="M16" s="150"/>
      <c r="N16" s="150"/>
      <c r="O16" s="150"/>
      <c r="P16" s="150"/>
      <c r="Q16" s="150"/>
      <c r="R16" s="152"/>
    </row>
    <row r="17" spans="1:24" ht="15.75" customHeight="1">
      <c r="A17" s="17">
        <f>Spielplan!$B16</f>
        <v>4</v>
      </c>
      <c r="B17" s="62" t="str">
        <f>Spielplan!$E16</f>
        <v>MS 12</v>
      </c>
      <c r="C17" s="63" t="s">
        <v>8</v>
      </c>
      <c r="D17" s="64" t="str">
        <f>Spielplan!$G16</f>
        <v>MS 11</v>
      </c>
      <c r="E17" s="14">
        <f>IF(Spielplan!$H16="","",Spielplan!$H16)</f>
      </c>
      <c r="F17" s="14" t="s">
        <v>9</v>
      </c>
      <c r="G17" s="14">
        <f>IF(Spielplan!$J16="","",Spielplan!$J16)</f>
      </c>
      <c r="H17" s="56">
        <f t="shared" si="0"/>
      </c>
      <c r="I17" s="56">
        <f t="shared" si="1"/>
      </c>
      <c r="K17" s="67" t="str">
        <f>Vorgaben!B2</f>
        <v>MS 07</v>
      </c>
      <c r="L17" s="18">
        <f>SUM(S17:X17)</f>
        <v>0</v>
      </c>
      <c r="M17" s="18">
        <f>SUM(H7,I12,I21,H31,H41,I52)</f>
        <v>0</v>
      </c>
      <c r="N17" s="14">
        <f>SUM(E7,G12,G21,E31,E41,G52)</f>
        <v>0</v>
      </c>
      <c r="O17" s="14" t="s">
        <v>9</v>
      </c>
      <c r="P17" s="14">
        <f>SUM(G7,E12,E21,G31,G41,E52)</f>
        <v>0</v>
      </c>
      <c r="Q17" s="14">
        <f aca="true" t="shared" si="4" ref="Q17:Q23">N17-P17</f>
        <v>0</v>
      </c>
      <c r="R17" s="10">
        <f>SUM(L17:L23)/2</f>
        <v>0</v>
      </c>
      <c r="S17" s="10">
        <f>IF(OR($E7="",$G7=""),0,1)</f>
        <v>0</v>
      </c>
      <c r="T17" s="10">
        <f>IF(OR($E12="",$G12=""),0,1)</f>
        <v>0</v>
      </c>
      <c r="U17" s="10">
        <f>IF(OR($E21="",$G21=""),0,1)</f>
        <v>0</v>
      </c>
      <c r="V17" s="10">
        <f>IF(OR($E31="",$G31=""),0,1)</f>
        <v>0</v>
      </c>
      <c r="W17" s="10">
        <f>IF(OR($E41="",$G41=""),0,1)</f>
        <v>0</v>
      </c>
      <c r="X17" s="10">
        <f>IF(OR($E52="",$G52=""),0,1)</f>
        <v>0</v>
      </c>
    </row>
    <row r="18" spans="1:24" ht="12.75">
      <c r="A18" s="17">
        <f>Spielplan!$B69</f>
        <v>57</v>
      </c>
      <c r="B18" s="62" t="str">
        <f>Spielplan!$E69</f>
        <v>MS 04</v>
      </c>
      <c r="C18" s="63" t="s">
        <v>8</v>
      </c>
      <c r="D18" s="64">
        <f>Spielplan!$G69</f>
        <v>0</v>
      </c>
      <c r="E18" s="14">
        <f>IF(Spielplan!$H69="","",Spielplan!$H69)</f>
      </c>
      <c r="F18" s="14" t="s">
        <v>9</v>
      </c>
      <c r="G18" s="14">
        <f>IF(Spielplan!$J69="","",Spielplan!$J69)</f>
      </c>
      <c r="H18" s="56">
        <f t="shared" si="0"/>
      </c>
      <c r="I18" s="56">
        <f t="shared" si="1"/>
      </c>
      <c r="K18" s="65" t="str">
        <f>Vorgaben!B3</f>
        <v>MS 08</v>
      </c>
      <c r="L18" s="18">
        <f aca="true" t="shared" si="5" ref="L18:L23">SUM(S18:X18)</f>
        <v>0</v>
      </c>
      <c r="M18" s="18">
        <f>SUM(H6,H16,H21,I32,I37,I47)</f>
        <v>0</v>
      </c>
      <c r="N18" s="14">
        <f>SUM(E6,E16,E21,G32,G37,G47)</f>
        <v>0</v>
      </c>
      <c r="O18" s="14" t="s">
        <v>9</v>
      </c>
      <c r="P18" s="14">
        <f>SUM(G6,G16,G21,E32,E32,E37,E32,E47)</f>
        <v>0</v>
      </c>
      <c r="Q18" s="14">
        <f t="shared" si="4"/>
        <v>0</v>
      </c>
      <c r="R18" s="21"/>
      <c r="S18" s="10">
        <f>IF(OR($E6="",$G6=""),0,1)</f>
        <v>0</v>
      </c>
      <c r="T18" s="10">
        <f>IF(OR($E16="",$G16=""),0,1)</f>
        <v>0</v>
      </c>
      <c r="U18" s="10">
        <f>IF(OR($E21="",$G21=""),0,1)</f>
        <v>0</v>
      </c>
      <c r="V18" s="10">
        <f>IF(OR($E32="",$G32=""),0,1)</f>
        <v>0</v>
      </c>
      <c r="W18" s="10">
        <f>IF(OR($E37="",$G37=""),0,1)</f>
        <v>0</v>
      </c>
      <c r="X18" s="10">
        <f>IF(OR($E47="",$G47=""),0,1)</f>
        <v>0</v>
      </c>
    </row>
    <row r="19" spans="1:24" ht="12.75">
      <c r="A19" s="17">
        <f>Spielplan!$B54</f>
        <v>23</v>
      </c>
      <c r="B19" s="62" t="str">
        <f>Spielplan!$E54</f>
        <v>MS 05</v>
      </c>
      <c r="C19" s="63" t="s">
        <v>8</v>
      </c>
      <c r="D19" s="64">
        <f>Spielplan!$G54</f>
        <v>0</v>
      </c>
      <c r="E19" s="14">
        <f>IF(Spielplan!$H54="","",Spielplan!$H54)</f>
      </c>
      <c r="F19" s="14" t="s">
        <v>9</v>
      </c>
      <c r="G19" s="14">
        <f>IF(Spielplan!$J54="","",Spielplan!$J54)</f>
      </c>
      <c r="H19" s="56">
        <f t="shared" si="0"/>
      </c>
      <c r="I19" s="56">
        <f t="shared" si="1"/>
      </c>
      <c r="K19" s="65" t="str">
        <f>Vorgaben!B4</f>
        <v>MS 09</v>
      </c>
      <c r="L19" s="18">
        <f t="shared" si="5"/>
        <v>0</v>
      </c>
      <c r="M19" s="18">
        <f>SUM(I6,H12,I22,H36,I42,H51)</f>
        <v>0</v>
      </c>
      <c r="N19" s="14">
        <f>SUM(G6,E12,G22,E36,G42,E51)</f>
        <v>0</v>
      </c>
      <c r="O19" s="14" t="s">
        <v>9</v>
      </c>
      <c r="P19" s="14">
        <f>SUM(E6,G12,E22,G36,E42,G51)</f>
        <v>0</v>
      </c>
      <c r="Q19" s="14">
        <f t="shared" si="4"/>
        <v>0</v>
      </c>
      <c r="S19" s="10">
        <f>IF(OR($E6="",$G6=""),0,1)</f>
        <v>0</v>
      </c>
      <c r="T19" s="10">
        <f>IF(OR($E12="",$G12=""),0,1)</f>
        <v>0</v>
      </c>
      <c r="U19" s="10">
        <f>IF(OR($E22="",$G22=""),0,1)</f>
        <v>0</v>
      </c>
      <c r="V19" s="10">
        <f>IF(OR($E36="",$G36=""),0,1)</f>
        <v>0</v>
      </c>
      <c r="W19" s="10">
        <f>IF(OR($E42="",$G42=""),0,1)</f>
        <v>0</v>
      </c>
      <c r="X19" s="10">
        <f>IF(OR($E51="",$G51=""),0,1)</f>
        <v>0</v>
      </c>
    </row>
    <row r="20" spans="1:24" ht="12.75">
      <c r="A20" s="17">
        <f>Spielplan!$B27</f>
        <v>13</v>
      </c>
      <c r="B20" s="62" t="str">
        <f>Spielplan!$E27</f>
        <v>MS 06</v>
      </c>
      <c r="C20" s="63" t="s">
        <v>8</v>
      </c>
      <c r="D20" s="64" t="str">
        <f>Spielplan!$G27</f>
        <v>MS 01</v>
      </c>
      <c r="E20" s="14">
        <f>IF(Spielplan!$H27="","",Spielplan!$H27)</f>
      </c>
      <c r="F20" s="14" t="s">
        <v>9</v>
      </c>
      <c r="G20" s="14">
        <f>IF(Spielplan!$J27="","",Spielplan!$J27)</f>
      </c>
      <c r="H20" s="56">
        <f t="shared" si="0"/>
      </c>
      <c r="I20" s="56">
        <f t="shared" si="1"/>
      </c>
      <c r="K20" s="65" t="str">
        <f>Vorgaben!B5</f>
        <v>MS 10</v>
      </c>
      <c r="L20" s="18">
        <f t="shared" si="5"/>
        <v>0</v>
      </c>
      <c r="M20" s="18">
        <f>SUM(H11,I16,I26,I31,H42,H56)</f>
        <v>0</v>
      </c>
      <c r="N20" s="14">
        <f>SUM(E11,G16,G26,G31,E42,E56)</f>
        <v>0</v>
      </c>
      <c r="O20" s="14" t="s">
        <v>9</v>
      </c>
      <c r="P20" s="14">
        <f>SUM(G11,E16,E26,E31,G42,G56)</f>
        <v>0</v>
      </c>
      <c r="Q20" s="14">
        <f t="shared" si="4"/>
        <v>0</v>
      </c>
      <c r="S20" s="10">
        <f>IF(OR($E11="",$G11=""),0,1)</f>
        <v>0</v>
      </c>
      <c r="T20" s="10">
        <f>IF(OR($E16="",$G16=""),0,1)</f>
        <v>0</v>
      </c>
      <c r="U20" s="10">
        <f>IF(OR($E26="",$G26=""),0,1)</f>
        <v>0</v>
      </c>
      <c r="V20" s="10">
        <f>IF(OR($E31="",$G31=""),0,1)</f>
        <v>0</v>
      </c>
      <c r="W20" s="10">
        <f>IF(OR($E42="",$G42=""),0,1)</f>
        <v>0</v>
      </c>
      <c r="X20" s="10">
        <f>IF(OR($E56="",$G56=""),0,1)</f>
        <v>0</v>
      </c>
    </row>
    <row r="21" spans="1:24" ht="12.75">
      <c r="A21" s="17">
        <f>Spielplan!$B13</f>
        <v>1</v>
      </c>
      <c r="B21" s="62" t="str">
        <f>Spielplan!$E13</f>
        <v>MS 08</v>
      </c>
      <c r="C21" s="63" t="s">
        <v>8</v>
      </c>
      <c r="D21" s="64" t="str">
        <f>Spielplan!$G13</f>
        <v>MS 07</v>
      </c>
      <c r="E21" s="14">
        <f>IF(Spielplan!$H13="","",Spielplan!$H13)</f>
      </c>
      <c r="F21" s="14" t="s">
        <v>9</v>
      </c>
      <c r="G21" s="14">
        <f>IF(Spielplan!$J13="","",Spielplan!$J13)</f>
      </c>
      <c r="H21" s="56">
        <f t="shared" si="0"/>
      </c>
      <c r="I21" s="56">
        <f t="shared" si="1"/>
      </c>
      <c r="K21" s="65" t="str">
        <f>Vorgaben!B6</f>
        <v>MS 11</v>
      </c>
      <c r="L21" s="18">
        <f t="shared" si="5"/>
        <v>0</v>
      </c>
      <c r="M21" s="18">
        <f>SUM(I11,I17,H27,I36,H47,H52)</f>
        <v>0</v>
      </c>
      <c r="N21" s="14">
        <f>SUM(G11,G17,E27,G36,E47,E52)</f>
        <v>0</v>
      </c>
      <c r="O21" s="14" t="s">
        <v>9</v>
      </c>
      <c r="P21" s="14">
        <f>SUM(E11,E17,G27,E36,G47,G52)</f>
        <v>0</v>
      </c>
      <c r="Q21" s="14">
        <f t="shared" si="4"/>
        <v>0</v>
      </c>
      <c r="R21" s="20"/>
      <c r="S21" s="10">
        <f>IF(OR($E11="",$G11=""),0,1)</f>
        <v>0</v>
      </c>
      <c r="T21" s="10">
        <f>IF(OR($E17="",$G17=""),0,1)</f>
        <v>0</v>
      </c>
      <c r="U21" s="10">
        <f>IF(OR($E27="",$G27=""),0,1)</f>
        <v>0</v>
      </c>
      <c r="V21" s="10">
        <f>IF(OR($E36="",$G36=""),0,1)</f>
        <v>0</v>
      </c>
      <c r="W21" s="10">
        <f>IF(OR($E47="",$G47=""),0,1)</f>
        <v>0</v>
      </c>
      <c r="X21" s="10">
        <f>IF(OR($E52="",$G52=""),0,1)</f>
        <v>0</v>
      </c>
    </row>
    <row r="22" spans="1:24" ht="12.75">
      <c r="A22" s="17">
        <f>Spielplan!$B42</f>
        <v>26</v>
      </c>
      <c r="B22" s="62" t="str">
        <f>Spielplan!$E42</f>
        <v>MS 13</v>
      </c>
      <c r="C22" s="63" t="s">
        <v>8</v>
      </c>
      <c r="D22" s="64" t="str">
        <f>Spielplan!$G42</f>
        <v>MS 09</v>
      </c>
      <c r="E22" s="14">
        <f>IF(Spielplan!$H42="","",Spielplan!$H42)</f>
      </c>
      <c r="F22" s="14" t="s">
        <v>9</v>
      </c>
      <c r="G22" s="14">
        <f>IF(Spielplan!$J42="","",Spielplan!$J42)</f>
      </c>
      <c r="H22" s="56">
        <f t="shared" si="0"/>
      </c>
      <c r="I22" s="56">
        <f t="shared" si="1"/>
      </c>
      <c r="K22" s="65" t="str">
        <f>Vorgaben!B7</f>
        <v>MS 12</v>
      </c>
      <c r="L22" s="18">
        <f t="shared" si="5"/>
        <v>0</v>
      </c>
      <c r="M22" s="18">
        <f>SUM(I7,H17,H26,H37,I46,I51)</f>
        <v>0</v>
      </c>
      <c r="N22" s="14">
        <f>SUM(G7,E17,E26,E37,G46,G51)</f>
        <v>0</v>
      </c>
      <c r="O22" s="14" t="s">
        <v>9</v>
      </c>
      <c r="P22" s="14">
        <f>SUM(E51,E46,G37,G26,G17,E7)</f>
        <v>0</v>
      </c>
      <c r="Q22" s="14">
        <f t="shared" si="4"/>
        <v>0</v>
      </c>
      <c r="R22" s="21"/>
      <c r="S22" s="10">
        <f>IF(OR($E7="",$G7=""),0,1)</f>
        <v>0</v>
      </c>
      <c r="T22" s="10">
        <f>IF(OR($E17="",$G17=""),0,1)</f>
        <v>0</v>
      </c>
      <c r="U22" s="10">
        <f>IF(OR($E26="",$G26=""),0,1)</f>
        <v>0</v>
      </c>
      <c r="V22" s="10">
        <f>IF(OR($E37="",$G37=""),0,1)</f>
        <v>0</v>
      </c>
      <c r="W22" s="10">
        <f>IF(OR($E46="",$G46=""),0,1)</f>
        <v>0</v>
      </c>
      <c r="X22" s="10">
        <f>IF(OR($E51="",$G51=""),0,1)</f>
        <v>0</v>
      </c>
    </row>
    <row r="23" spans="1:24" ht="12.75">
      <c r="A23" s="17">
        <f>Spielplan!$B24</f>
        <v>10</v>
      </c>
      <c r="B23" s="62" t="str">
        <f>Spielplan!$E24</f>
        <v>MS 02</v>
      </c>
      <c r="C23" s="63" t="s">
        <v>8</v>
      </c>
      <c r="D23" s="64" t="str">
        <f>Spielplan!$G24</f>
        <v>MS 03</v>
      </c>
      <c r="E23" s="14">
        <f>IF(Spielplan!$H24="","",Spielplan!$H24)</f>
      </c>
      <c r="F23" s="14" t="s">
        <v>9</v>
      </c>
      <c r="G23" s="14">
        <f>IF(Spielplan!$J24="","",Spielplan!$J24)</f>
      </c>
      <c r="H23" s="56">
        <f>IF(OR($E23="",$G23=""),"",IF(E23&gt;G23,3,IF(E23=G23,1,0)))</f>
      </c>
      <c r="I23" s="56">
        <f>IF(OR($E23="",$G23=""),"",IF(G23&gt;E23,3,IF(E23=G23,1,0)))</f>
      </c>
      <c r="K23" s="65" t="str">
        <f>Vorgaben!B8</f>
        <v>MS 13</v>
      </c>
      <c r="L23" s="18">
        <f t="shared" si="5"/>
        <v>0</v>
      </c>
      <c r="M23" s="18">
        <f>SUM(H22,I27,H32,I41,H46,I56)</f>
        <v>0</v>
      </c>
      <c r="N23" s="14">
        <f>SUM(E22,G27,E32,G41,E46,G56)</f>
        <v>0</v>
      </c>
      <c r="O23" s="14" t="s">
        <v>9</v>
      </c>
      <c r="P23" s="14">
        <f>SUM(G22,E27,G32,E41,G46,E56)</f>
        <v>0</v>
      </c>
      <c r="Q23" s="14">
        <f t="shared" si="4"/>
        <v>0</v>
      </c>
      <c r="S23" s="10">
        <f>IF(OR($E22="",$G22=""),0,1)</f>
        <v>0</v>
      </c>
      <c r="T23" s="10">
        <f>IF(OR($E27="",$G27=""),0,1)</f>
        <v>0</v>
      </c>
      <c r="U23" s="10">
        <f>IF(OR($E32="",$G32=""),0,1)</f>
        <v>0</v>
      </c>
      <c r="V23" s="10">
        <f>IF(OR($E41="",$G41=""),0,1)</f>
        <v>0</v>
      </c>
      <c r="W23" s="10">
        <f>IF(OR($E46="",$G46=""),0,1)</f>
        <v>0</v>
      </c>
      <c r="X23" s="10">
        <f>IF(OR($E56="",$G56=""),0,1)</f>
        <v>0</v>
      </c>
    </row>
    <row r="24" spans="1:17" ht="12.75">
      <c r="A24" s="17">
        <f>Spielplan!$B67</f>
        <v>52</v>
      </c>
      <c r="B24" s="62" t="str">
        <f>Spielplan!$E67</f>
        <v>MS 05</v>
      </c>
      <c r="C24" s="63" t="s">
        <v>8</v>
      </c>
      <c r="D24" s="64">
        <f>Spielplan!$G67</f>
        <v>0</v>
      </c>
      <c r="E24" s="14">
        <f>IF(Spielplan!$H67="","",Spielplan!$H67)</f>
      </c>
      <c r="F24" s="14" t="s">
        <v>9</v>
      </c>
      <c r="G24" s="14">
        <f>IF(Spielplan!$J67="","",Spielplan!$J67)</f>
      </c>
      <c r="H24" s="56">
        <f>IF(OR($E24="",$G24=""),"",IF(E24&gt;G24,3,IF(E24=G24,1,0)))</f>
      </c>
      <c r="I24" s="56">
        <f>IF(OR($E24="",$G24=""),"",IF(G24&gt;E24,3,IF(E24=G24,1,0)))</f>
      </c>
      <c r="L24" s="18"/>
      <c r="M24" s="18"/>
      <c r="N24" s="14"/>
      <c r="O24" s="14"/>
      <c r="P24" s="14"/>
      <c r="Q24" s="14"/>
    </row>
    <row r="25" spans="1:9" ht="12.75">
      <c r="A25" s="17">
        <f>Spielplan!$B58</f>
        <v>33</v>
      </c>
      <c r="B25" s="62" t="str">
        <f>Spielplan!$E58</f>
        <v>MS 04</v>
      </c>
      <c r="C25" s="63" t="s">
        <v>8</v>
      </c>
      <c r="D25" s="64">
        <f>Spielplan!$G58</f>
        <v>0</v>
      </c>
      <c r="E25" s="14">
        <f>IF(Spielplan!$H58="","",Spielplan!$H58)</f>
      </c>
      <c r="F25" s="14" t="s">
        <v>9</v>
      </c>
      <c r="G25" s="14">
        <f>IF(Spielplan!$J58="","",Spielplan!$J58)</f>
      </c>
      <c r="H25" s="56">
        <f>IF(OR($E25="",$G25=""),"",IF(E25&gt;G25,3,IF(E25=G25,1,0)))</f>
      </c>
      <c r="I25" s="56">
        <f>IF(OR($E25="",$G25=""),"",IF(G25&gt;E25,3,IF(E25=G25,1,0)))</f>
      </c>
    </row>
    <row r="26" spans="1:10" ht="12.75">
      <c r="A26" s="17">
        <f>Spielplan!$B39</f>
        <v>23</v>
      </c>
      <c r="B26" s="62" t="str">
        <f>Spielplan!$E39</f>
        <v>MS 12</v>
      </c>
      <c r="C26" s="63" t="s">
        <v>8</v>
      </c>
      <c r="D26" s="64" t="str">
        <f>Spielplan!$G39</f>
        <v>MS 10</v>
      </c>
      <c r="E26" s="14">
        <f>IF(Spielplan!$H39="","",Spielplan!$H39)</f>
      </c>
      <c r="F26" s="14" t="s">
        <v>9</v>
      </c>
      <c r="G26" s="14">
        <f>IF(Spielplan!$J39="","",Spielplan!$J39)</f>
      </c>
      <c r="H26" s="56">
        <f>IF(OR($E26="",$G26=""),"",IF(E26&gt;G26,3,IF(E26=G26,1,0)))</f>
      </c>
      <c r="I26" s="56">
        <f>IF(OR($E26="",$G26=""),"",IF(G26&gt;E26,3,IF(E26=G26,1,0)))</f>
      </c>
      <c r="J26" s="22"/>
    </row>
    <row r="27" spans="1:9" ht="12.75">
      <c r="A27" s="17">
        <f>Spielplan!$B32</f>
        <v>16</v>
      </c>
      <c r="B27" s="62" t="str">
        <f>Spielplan!$E32</f>
        <v>MS 11</v>
      </c>
      <c r="C27" s="63" t="s">
        <v>8</v>
      </c>
      <c r="D27" s="64" t="str">
        <f>Spielplan!$G32</f>
        <v>MS 13</v>
      </c>
      <c r="E27" s="14">
        <f>IF(Spielplan!$H32="","",Spielplan!$H32)</f>
      </c>
      <c r="F27" s="14" t="s">
        <v>9</v>
      </c>
      <c r="G27" s="14">
        <f>IF(Spielplan!$J32="","",Spielplan!$J32)</f>
      </c>
      <c r="H27" s="56">
        <f aca="true" t="shared" si="6" ref="H27:H54">IF(OR($E27="",$G27=""),"",IF(E27&gt;G27,3,IF(E27=G27,1,0)))</f>
      </c>
      <c r="I27" s="56">
        <f aca="true" t="shared" si="7" ref="I27:I54">IF(OR($E27="",$G27=""),"",IF(G27&gt;E27,3,IF(E27=G27,1,0)))</f>
      </c>
    </row>
    <row r="28" spans="1:9" ht="12.75">
      <c r="A28" s="17">
        <f>Spielplan!$B59</f>
        <v>35</v>
      </c>
      <c r="B28" s="62">
        <f>Spielplan!$E59</f>
        <v>0</v>
      </c>
      <c r="C28" s="63" t="s">
        <v>8</v>
      </c>
      <c r="D28" s="64" t="str">
        <f>Spielplan!$G59</f>
        <v>MS 01</v>
      </c>
      <c r="E28" s="14">
        <f>IF(Spielplan!$H59="","",Spielplan!$H59)</f>
      </c>
      <c r="F28" s="14" t="s">
        <v>9</v>
      </c>
      <c r="G28" s="14">
        <f>IF(Spielplan!$J59="","",Spielplan!$J59)</f>
      </c>
      <c r="H28" s="56">
        <f t="shared" si="6"/>
      </c>
      <c r="I28" s="56">
        <f t="shared" si="7"/>
      </c>
    </row>
    <row r="29" spans="1:9" ht="12.75">
      <c r="A29" s="17">
        <f>Spielplan!$B61</f>
        <v>43</v>
      </c>
      <c r="B29" s="62" t="str">
        <f>Spielplan!$E61</f>
        <v>MS 02</v>
      </c>
      <c r="C29" s="63" t="s">
        <v>8</v>
      </c>
      <c r="D29" s="64">
        <f>Spielplan!$G61</f>
        <v>0</v>
      </c>
      <c r="E29" s="14">
        <f>IF(Spielplan!$H61="","",Spielplan!$H61)</f>
      </c>
      <c r="F29" s="14" t="s">
        <v>9</v>
      </c>
      <c r="G29" s="14">
        <f>IF(Spielplan!$J61="","",Spielplan!$J61)</f>
      </c>
      <c r="H29" s="56">
        <f t="shared" si="6"/>
      </c>
      <c r="I29" s="56">
        <f t="shared" si="7"/>
      </c>
    </row>
    <row r="30" spans="1:9" ht="12.75">
      <c r="A30" s="17">
        <f>Spielplan!$B52</f>
        <v>36</v>
      </c>
      <c r="B30" s="62" t="str">
        <f>Spielplan!$E52</f>
        <v>MS 06</v>
      </c>
      <c r="C30" s="63" t="s">
        <v>8</v>
      </c>
      <c r="D30" s="64" t="str">
        <f>Spielplan!$G52</f>
        <v>MS 04</v>
      </c>
      <c r="E30" s="14">
        <f>IF(Spielplan!$H52="","",Spielplan!$H52)</f>
      </c>
      <c r="F30" s="14" t="s">
        <v>9</v>
      </c>
      <c r="G30" s="14">
        <f>IF(Spielplan!$J52="","",Spielplan!$J52)</f>
      </c>
      <c r="H30" s="56">
        <f t="shared" si="6"/>
      </c>
      <c r="I30" s="56">
        <f t="shared" si="7"/>
      </c>
    </row>
    <row r="31" spans="1:9" ht="12.75">
      <c r="A31" s="17">
        <f>Spielplan!$B45</f>
        <v>29</v>
      </c>
      <c r="B31" s="62" t="str">
        <f>Spielplan!$E45</f>
        <v>MS 07</v>
      </c>
      <c r="C31" s="63" t="s">
        <v>8</v>
      </c>
      <c r="D31" s="64" t="str">
        <f>Spielplan!$G45</f>
        <v>MS 10</v>
      </c>
      <c r="E31" s="14">
        <f>IF(Spielplan!$H45="","",Spielplan!$H45)</f>
      </c>
      <c r="F31" s="14" t="s">
        <v>9</v>
      </c>
      <c r="G31" s="14">
        <f>IF(Spielplan!$J45="","",Spielplan!$J45)</f>
      </c>
      <c r="H31" s="56">
        <f t="shared" si="6"/>
      </c>
      <c r="I31" s="56">
        <f t="shared" si="7"/>
      </c>
    </row>
    <row r="32" spans="1:9" ht="12.75">
      <c r="A32" s="17">
        <f>Spielplan!$B37</f>
        <v>21</v>
      </c>
      <c r="B32" s="62" t="str">
        <f>Spielplan!$E37</f>
        <v>MS 13</v>
      </c>
      <c r="C32" s="63" t="s">
        <v>8</v>
      </c>
      <c r="D32" s="64" t="str">
        <f>Spielplan!$G37</f>
        <v>MS 08</v>
      </c>
      <c r="E32" s="14">
        <f>IF(Spielplan!$H37="","",Spielplan!$H37)</f>
      </c>
      <c r="F32" s="14" t="s">
        <v>9</v>
      </c>
      <c r="G32" s="14">
        <f>IF(Spielplan!$J37="","",Spielplan!$J37)</f>
      </c>
      <c r="H32" s="56">
        <f t="shared" si="6"/>
      </c>
      <c r="I32" s="56">
        <f t="shared" si="7"/>
      </c>
    </row>
    <row r="33" spans="1:9" ht="12.75">
      <c r="A33" s="17">
        <f>Spielplan!$B40</f>
        <v>24</v>
      </c>
      <c r="B33" s="62" t="str">
        <f>Spielplan!$E40</f>
        <v>MS 03</v>
      </c>
      <c r="C33" s="63" t="s">
        <v>8</v>
      </c>
      <c r="D33" s="64" t="str">
        <f>Spielplan!$G40</f>
        <v>MS 05</v>
      </c>
      <c r="E33" s="14">
        <f>IF(Spielplan!$H40="","",Spielplan!$H40)</f>
      </c>
      <c r="F33" s="14" t="s">
        <v>9</v>
      </c>
      <c r="G33" s="14">
        <f>IF(Spielplan!$J40="","",Spielplan!$J40)</f>
      </c>
      <c r="H33" s="56">
        <f t="shared" si="6"/>
      </c>
      <c r="I33" s="56">
        <f t="shared" si="7"/>
      </c>
    </row>
    <row r="34" spans="1:9" ht="12.75">
      <c r="A34" s="17">
        <f>Spielplan!$B55</f>
        <v>24</v>
      </c>
      <c r="B34" s="62">
        <f>Spielplan!$E55</f>
        <v>0</v>
      </c>
      <c r="C34" s="63" t="s">
        <v>8</v>
      </c>
      <c r="D34" s="64" t="str">
        <f>Spielplan!$G55</f>
        <v>MS 02</v>
      </c>
      <c r="E34" s="14">
        <f>IF(Spielplan!$H55="","",Spielplan!$H55)</f>
      </c>
      <c r="F34" s="14" t="s">
        <v>9</v>
      </c>
      <c r="G34" s="14">
        <f>IF(Spielplan!$J55="","",Spielplan!$J55)</f>
      </c>
      <c r="H34" s="56">
        <f t="shared" si="6"/>
      </c>
      <c r="I34" s="56">
        <f t="shared" si="7"/>
      </c>
    </row>
    <row r="35" spans="1:9" ht="12.75">
      <c r="A35" s="17">
        <f>Spielplan!$B21</f>
        <v>8</v>
      </c>
      <c r="B35" s="62">
        <f>Spielplan!$E21</f>
        <v>0</v>
      </c>
      <c r="C35" s="63" t="s">
        <v>8</v>
      </c>
      <c r="D35" s="64" t="str">
        <f>Spielplan!$G21</f>
        <v>MS 01</v>
      </c>
      <c r="E35" s="14">
        <f>IF(Spielplan!$H21="","",Spielplan!$H21)</f>
      </c>
      <c r="F35" s="14" t="s">
        <v>9</v>
      </c>
      <c r="G35" s="14">
        <f>IF(Spielplan!$J21="","",Spielplan!$J21)</f>
      </c>
      <c r="H35" s="56">
        <f t="shared" si="6"/>
      </c>
      <c r="I35" s="56">
        <f t="shared" si="7"/>
      </c>
    </row>
    <row r="36" spans="1:9" ht="12.75">
      <c r="A36" s="17">
        <f>Spielplan!$B35</f>
        <v>19</v>
      </c>
      <c r="B36" s="62" t="str">
        <f>Spielplan!$E35</f>
        <v>MS 09</v>
      </c>
      <c r="C36" s="63" t="s">
        <v>8</v>
      </c>
      <c r="D36" s="64" t="str">
        <f>Spielplan!$G35</f>
        <v>MS 11</v>
      </c>
      <c r="E36" s="14">
        <f>IF(Spielplan!$H35="","",Spielplan!$H35)</f>
      </c>
      <c r="F36" s="14" t="s">
        <v>9</v>
      </c>
      <c r="G36" s="14">
        <f>IF(Spielplan!$J35="","",Spielplan!$J35)</f>
      </c>
      <c r="H36" s="56">
        <f t="shared" si="6"/>
      </c>
      <c r="I36" s="56">
        <f t="shared" si="7"/>
      </c>
    </row>
    <row r="37" spans="1:9" ht="12.75">
      <c r="A37" s="17">
        <f>Spielplan!$B44</f>
        <v>28</v>
      </c>
      <c r="B37" s="62" t="str">
        <f>Spielplan!$E44</f>
        <v>MS 12</v>
      </c>
      <c r="C37" s="63" t="s">
        <v>8</v>
      </c>
      <c r="D37" s="64" t="str">
        <f>Spielplan!$G44</f>
        <v>MS 08</v>
      </c>
      <c r="E37" s="14">
        <f>IF(Spielplan!$H44="","",Spielplan!$H44)</f>
      </c>
      <c r="F37" s="14" t="s">
        <v>9</v>
      </c>
      <c r="G37" s="14">
        <f>IF(Spielplan!$J44="","",Spielplan!$J44)</f>
      </c>
      <c r="H37" s="56">
        <f t="shared" si="6"/>
      </c>
      <c r="I37" s="56">
        <f t="shared" si="7"/>
      </c>
    </row>
    <row r="38" spans="1:9" ht="12.75">
      <c r="A38" s="17">
        <f>Spielplan!$B63</f>
        <v>42</v>
      </c>
      <c r="B38" s="62">
        <f>Spielplan!$E63</f>
        <v>0</v>
      </c>
      <c r="C38" s="63" t="s">
        <v>8</v>
      </c>
      <c r="D38" s="64" t="str">
        <f>Spielplan!$G63</f>
        <v>MS 06</v>
      </c>
      <c r="E38" s="14">
        <f>IF(Spielplan!$H63="","",Spielplan!$H63)</f>
      </c>
      <c r="F38" s="14" t="s">
        <v>9</v>
      </c>
      <c r="G38" s="14">
        <f>IF(Spielplan!$J63="","",Spielplan!$J63)</f>
      </c>
      <c r="H38" s="56">
        <f t="shared" si="6"/>
      </c>
      <c r="I38" s="56">
        <f t="shared" si="7"/>
      </c>
    </row>
    <row r="39" spans="1:9" ht="12.75">
      <c r="A39" s="17">
        <f>Spielplan!$B17</f>
        <v>5</v>
      </c>
      <c r="B39" s="62" t="str">
        <f>Spielplan!$E17</f>
        <v>MS 03</v>
      </c>
      <c r="C39" s="63" t="s">
        <v>8</v>
      </c>
      <c r="D39" s="64" t="str">
        <f>Spielplan!$G17</f>
        <v>MS 04</v>
      </c>
      <c r="E39" s="14">
        <f>IF(Spielplan!$H17="","",Spielplan!$H17)</f>
      </c>
      <c r="F39" s="14" t="s">
        <v>9</v>
      </c>
      <c r="G39" s="14">
        <f>IF(Spielplan!$J17="","",Spielplan!$J17)</f>
      </c>
      <c r="H39" s="56">
        <f t="shared" si="6"/>
      </c>
      <c r="I39" s="56">
        <f t="shared" si="7"/>
      </c>
    </row>
    <row r="40" spans="1:9" ht="12.75">
      <c r="A40" s="17">
        <f>Spielplan!$B36</f>
        <v>20</v>
      </c>
      <c r="B40" s="62" t="str">
        <f>Spielplan!$E36</f>
        <v>MS 05</v>
      </c>
      <c r="C40" s="63" t="s">
        <v>8</v>
      </c>
      <c r="D40" s="64" t="str">
        <f>Spielplan!$G36</f>
        <v>MS 02</v>
      </c>
      <c r="E40" s="14">
        <f>IF(Spielplan!$H36="","",Spielplan!$H36)</f>
      </c>
      <c r="F40" s="14" t="s">
        <v>9</v>
      </c>
      <c r="G40" s="14">
        <f>IF(Spielplan!$J36="","",Spielplan!$J36)</f>
      </c>
      <c r="H40" s="56">
        <f t="shared" si="6"/>
      </c>
      <c r="I40" s="56">
        <f t="shared" si="7"/>
      </c>
    </row>
    <row r="41" spans="1:9" ht="12.75">
      <c r="A41" s="17">
        <f>Spielplan!$B18</f>
        <v>6</v>
      </c>
      <c r="B41" s="62" t="str">
        <f>Spielplan!$E18</f>
        <v>MS 07</v>
      </c>
      <c r="C41" s="63" t="s">
        <v>8</v>
      </c>
      <c r="D41" s="64" t="str">
        <f>Spielplan!$G18</f>
        <v>MS 13</v>
      </c>
      <c r="E41" s="14">
        <f>IF(Spielplan!$H18="","",Spielplan!$H18)</f>
      </c>
      <c r="F41" s="14" t="s">
        <v>9</v>
      </c>
      <c r="G41" s="14">
        <f>IF(Spielplan!$J18="","",Spielplan!$J18)</f>
      </c>
      <c r="H41" s="56">
        <f t="shared" si="6"/>
      </c>
      <c r="I41" s="56">
        <f t="shared" si="7"/>
      </c>
    </row>
    <row r="42" spans="1:9" ht="12.75">
      <c r="A42" s="17">
        <f>Spielplan!$B14</f>
        <v>2</v>
      </c>
      <c r="B42" s="62" t="str">
        <f>Spielplan!$E14</f>
        <v>MS 10</v>
      </c>
      <c r="C42" s="63" t="s">
        <v>8</v>
      </c>
      <c r="D42" s="64" t="str">
        <f>Spielplan!$G14</f>
        <v>MS 09</v>
      </c>
      <c r="E42" s="14">
        <f>IF(Spielplan!$H14="","",Spielplan!$H14)</f>
      </c>
      <c r="F42" s="14" t="s">
        <v>9</v>
      </c>
      <c r="G42" s="14">
        <f>IF(Spielplan!$J14="","",Spielplan!$J14)</f>
      </c>
      <c r="H42" s="56">
        <f t="shared" si="6"/>
      </c>
      <c r="I42" s="56">
        <f t="shared" si="7"/>
      </c>
    </row>
    <row r="43" spans="1:9" ht="12.75">
      <c r="A43" s="17">
        <f>Spielplan!$B53</f>
        <v>20</v>
      </c>
      <c r="B43" s="62">
        <f>Spielplan!$E53</f>
        <v>0</v>
      </c>
      <c r="C43" s="63" t="s">
        <v>8</v>
      </c>
      <c r="D43" s="64">
        <f>Spielplan!$G53</f>
        <v>0</v>
      </c>
      <c r="E43" s="14">
        <f>IF(Spielplan!$H53="","",Spielplan!$H53)</f>
      </c>
      <c r="F43" s="14" t="s">
        <v>9</v>
      </c>
      <c r="G43" s="14">
        <f>IF(Spielplan!$J53="","",Spielplan!$J53)</f>
      </c>
      <c r="H43" s="56">
        <f t="shared" si="6"/>
      </c>
      <c r="I43" s="56">
        <f t="shared" si="7"/>
      </c>
    </row>
    <row r="44" spans="1:9" ht="12.75">
      <c r="A44" s="17">
        <f>Spielplan!$B68</f>
        <v>55</v>
      </c>
      <c r="B44" s="62">
        <f>Spielplan!$E68</f>
        <v>0</v>
      </c>
      <c r="C44" s="63" t="s">
        <v>8</v>
      </c>
      <c r="D44" s="64" t="str">
        <f>Spielplan!$G68</f>
        <v>MS 03</v>
      </c>
      <c r="E44" s="14">
        <f>IF(Spielplan!$H68="","",Spielplan!$H68)</f>
      </c>
      <c r="F44" s="14" t="s">
        <v>9</v>
      </c>
      <c r="G44" s="14">
        <f>IF(Spielplan!$J68="","",Spielplan!$J68)</f>
      </c>
      <c r="H44" s="56">
        <f t="shared" si="6"/>
      </c>
      <c r="I44" s="56">
        <f t="shared" si="7"/>
      </c>
    </row>
    <row r="45" spans="1:9" ht="12.75">
      <c r="A45" s="17">
        <f>Spielplan!$B38</f>
        <v>22</v>
      </c>
      <c r="B45" s="62" t="str">
        <f>Spielplan!$E38</f>
        <v>MS 01</v>
      </c>
      <c r="C45" s="63" t="s">
        <v>8</v>
      </c>
      <c r="D45" s="64" t="str">
        <f>Spielplan!$G38</f>
        <v>MS 04</v>
      </c>
      <c r="E45" s="14">
        <f>IF(Spielplan!$H38="","",Spielplan!$H38)</f>
      </c>
      <c r="F45" s="14" t="s">
        <v>9</v>
      </c>
      <c r="G45" s="14">
        <f>IF(Spielplan!$J38="","",Spielplan!$J38)</f>
      </c>
      <c r="H45" s="56">
        <f t="shared" si="6"/>
      </c>
      <c r="I45" s="56">
        <f t="shared" si="7"/>
      </c>
    </row>
    <row r="46" spans="1:9" ht="12.75">
      <c r="A46" s="17">
        <f>Spielplan!$B25</f>
        <v>11</v>
      </c>
      <c r="B46" s="62" t="str">
        <f>Spielplan!$E25</f>
        <v>MS 13</v>
      </c>
      <c r="C46" s="63" t="s">
        <v>8</v>
      </c>
      <c r="D46" s="64" t="str">
        <f>Spielplan!$G25</f>
        <v>MS 12</v>
      </c>
      <c r="E46" s="14">
        <f>IF(Spielplan!$H25="","",Spielplan!$H25)</f>
      </c>
      <c r="F46" s="14" t="s">
        <v>9</v>
      </c>
      <c r="G46" s="14">
        <f>IF(Spielplan!$J25="","",Spielplan!$J25)</f>
      </c>
      <c r="H46" s="56">
        <f t="shared" si="6"/>
      </c>
      <c r="I46" s="56">
        <f t="shared" si="7"/>
      </c>
    </row>
    <row r="47" spans="1:9" ht="12.75">
      <c r="A47" s="17">
        <f>Spielplan!$B47</f>
        <v>31</v>
      </c>
      <c r="B47" s="62" t="str">
        <f>Spielplan!$E47</f>
        <v>MS 11</v>
      </c>
      <c r="C47" s="63" t="s">
        <v>8</v>
      </c>
      <c r="D47" s="64" t="str">
        <f>Spielplan!$G47</f>
        <v>MS 08</v>
      </c>
      <c r="E47" s="14">
        <f>IF(Spielplan!$H47="","",Spielplan!$H47)</f>
      </c>
      <c r="F47" s="14" t="s">
        <v>9</v>
      </c>
      <c r="G47" s="14">
        <f>IF(Spielplan!$J47="","",Spielplan!$J47)</f>
      </c>
      <c r="H47" s="56">
        <f t="shared" si="6"/>
      </c>
      <c r="I47" s="56">
        <f t="shared" si="7"/>
      </c>
    </row>
    <row r="48" spans="1:9" ht="12.75">
      <c r="A48" s="17">
        <f>Spielplan!$B19</f>
        <v>7</v>
      </c>
      <c r="B48" s="62" t="str">
        <f>Spielplan!$E19</f>
        <v>MS 06</v>
      </c>
      <c r="C48" s="63" t="s">
        <v>8</v>
      </c>
      <c r="D48" s="64" t="str">
        <f>Spielplan!$G19</f>
        <v>MS 05</v>
      </c>
      <c r="E48" s="14">
        <f>IF(Spielplan!$H19="","",Spielplan!$H19)</f>
      </c>
      <c r="F48" s="14" t="s">
        <v>9</v>
      </c>
      <c r="G48" s="14">
        <f>IF(Spielplan!$J19="","",Spielplan!$J19)</f>
      </c>
      <c r="H48" s="56">
        <f t="shared" si="6"/>
      </c>
      <c r="I48" s="56">
        <f t="shared" si="7"/>
      </c>
    </row>
    <row r="49" spans="1:9" ht="12.75">
      <c r="A49" s="17">
        <f>Spielplan!$B66</f>
        <v>49</v>
      </c>
      <c r="B49" s="62" t="str">
        <f>Spielplan!$E66</f>
        <v>MS 02</v>
      </c>
      <c r="C49" s="63" t="s">
        <v>8</v>
      </c>
      <c r="D49" s="64">
        <f>Spielplan!$G66</f>
        <v>0</v>
      </c>
      <c r="E49" s="14">
        <f>IF(Spielplan!$H66="","",Spielplan!$H66)</f>
      </c>
      <c r="F49" s="14" t="s">
        <v>9</v>
      </c>
      <c r="G49" s="14">
        <f>IF(Spielplan!$J66="","",Spielplan!$J66)</f>
      </c>
      <c r="H49" s="56">
        <f t="shared" si="6"/>
      </c>
      <c r="I49" s="56">
        <f t="shared" si="7"/>
      </c>
    </row>
    <row r="50" spans="1:9" ht="12.75">
      <c r="A50" s="17">
        <f>Spielplan!$B64</f>
        <v>46</v>
      </c>
      <c r="B50" s="62" t="str">
        <f>Spielplan!$E64</f>
        <v>MS 03</v>
      </c>
      <c r="C50" s="63" t="s">
        <v>8</v>
      </c>
      <c r="D50" s="64">
        <f>Spielplan!$G64</f>
        <v>0</v>
      </c>
      <c r="E50" s="14">
        <f>IF(Spielplan!$H64="","",Spielplan!$H64)</f>
      </c>
      <c r="F50" s="14" t="s">
        <v>9</v>
      </c>
      <c r="G50" s="14">
        <f>IF(Spielplan!$J64="","",Spielplan!$J64)</f>
      </c>
      <c r="H50" s="56">
        <f t="shared" si="6"/>
      </c>
      <c r="I50" s="56">
        <f t="shared" si="7"/>
      </c>
    </row>
    <row r="51" spans="1:9" ht="12.75">
      <c r="A51" s="17">
        <f>Spielplan!$B49</f>
        <v>33</v>
      </c>
      <c r="B51" s="62" t="str">
        <f>Spielplan!$E49</f>
        <v>MS 09</v>
      </c>
      <c r="C51" s="63" t="s">
        <v>8</v>
      </c>
      <c r="D51" s="64" t="str">
        <f>Spielplan!$G49</f>
        <v>MS 12</v>
      </c>
      <c r="E51" s="14">
        <f>IF(Spielplan!$H49="","",Spielplan!$H49)</f>
      </c>
      <c r="F51" s="14" t="s">
        <v>9</v>
      </c>
      <c r="G51" s="14">
        <f>IF(Spielplan!$J49="","",Spielplan!$J49)</f>
      </c>
      <c r="H51" s="56">
        <f t="shared" si="6"/>
      </c>
      <c r="I51" s="56">
        <f t="shared" si="7"/>
      </c>
    </row>
    <row r="52" spans="1:9" ht="12.75">
      <c r="A52" s="17">
        <f>Spielplan!$B41</f>
        <v>25</v>
      </c>
      <c r="B52" s="62" t="str">
        <f>Spielplan!$E41</f>
        <v>MS 11</v>
      </c>
      <c r="C52" s="63" t="s">
        <v>8</v>
      </c>
      <c r="D52" s="64" t="str">
        <f>Spielplan!$G41</f>
        <v>MS 07</v>
      </c>
      <c r="E52" s="14">
        <f>IF(Spielplan!$H41="","",Spielplan!$H41)</f>
      </c>
      <c r="F52" s="14" t="s">
        <v>9</v>
      </c>
      <c r="G52" s="14">
        <f>IF(Spielplan!$J41="","",Spielplan!$J41)</f>
      </c>
      <c r="H52" s="56">
        <f t="shared" si="6"/>
      </c>
      <c r="I52" s="56">
        <f t="shared" si="7"/>
      </c>
    </row>
    <row r="53" spans="1:9" ht="12.75">
      <c r="A53" s="17">
        <f>Spielplan!$B65</f>
        <v>48</v>
      </c>
      <c r="B53" s="62">
        <f>Spielplan!$E65</f>
        <v>0</v>
      </c>
      <c r="C53" s="63" t="s">
        <v>8</v>
      </c>
      <c r="D53" s="64" t="str">
        <f>Spielplan!$G65</f>
        <v>MS 06</v>
      </c>
      <c r="E53" s="14">
        <f>IF(Spielplan!$H65="","",Spielplan!$H65)</f>
      </c>
      <c r="F53" s="14" t="s">
        <v>9</v>
      </c>
      <c r="G53" s="14">
        <f>IF(Spielplan!$J65="","",Spielplan!$J65)</f>
      </c>
      <c r="H53" s="56">
        <f t="shared" si="6"/>
      </c>
      <c r="I53" s="56">
        <f t="shared" si="7"/>
      </c>
    </row>
    <row r="54" spans="1:9" ht="12.75">
      <c r="A54" s="17">
        <f>Spielplan!$B43</f>
        <v>27</v>
      </c>
      <c r="B54" s="62" t="str">
        <f>Spielplan!$E43</f>
        <v>MS 04</v>
      </c>
      <c r="C54" s="63" t="s">
        <v>8</v>
      </c>
      <c r="D54" s="64" t="str">
        <f>Spielplan!$G43</f>
        <v>MS 02</v>
      </c>
      <c r="E54" s="14">
        <f>IF(Spielplan!$H43="","",Spielplan!$H43)</f>
      </c>
      <c r="F54" s="14" t="s">
        <v>9</v>
      </c>
      <c r="G54" s="14">
        <f>IF(Spielplan!$J43="","",Spielplan!$J43)</f>
      </c>
      <c r="H54" s="56">
        <f t="shared" si="6"/>
      </c>
      <c r="I54" s="56">
        <f t="shared" si="7"/>
      </c>
    </row>
    <row r="55" spans="1:9" ht="12.75">
      <c r="A55" s="17">
        <f>Spielplan!$B46</f>
        <v>30</v>
      </c>
      <c r="B55" s="62" t="str">
        <f>Spielplan!$E46</f>
        <v>MS 01</v>
      </c>
      <c r="C55" s="63" t="s">
        <v>8</v>
      </c>
      <c r="D55" s="64" t="str">
        <f>Spielplan!$G46</f>
        <v>MS 05</v>
      </c>
      <c r="E55" s="14">
        <f>IF(Spielplan!$H46="","",Spielplan!$H46)</f>
      </c>
      <c r="F55" s="14" t="s">
        <v>9</v>
      </c>
      <c r="G55" s="14">
        <f>IF(Spielplan!$J46="","",Spielplan!$J46)</f>
      </c>
      <c r="H55" s="56">
        <f>IF(OR($E55="",$G55=""),"",IF(E55&gt;G55,3,IF(E55=G55,1,0)))</f>
      </c>
      <c r="I55" s="56">
        <f>IF(OR($E55="",$G55=""),"",IF(G55&gt;E55,3,IF(E55=G55,1,0)))</f>
      </c>
    </row>
    <row r="56" spans="1:9" ht="12.75">
      <c r="A56" s="17">
        <f>Spielplan!$B51</f>
        <v>35</v>
      </c>
      <c r="B56" s="62" t="str">
        <f>Spielplan!$E51</f>
        <v>MS 10</v>
      </c>
      <c r="C56" s="63" t="s">
        <v>8</v>
      </c>
      <c r="D56" s="64" t="str">
        <f>Spielplan!$G51</f>
        <v>MS 13</v>
      </c>
      <c r="E56" s="14">
        <f>IF(Spielplan!$H51="","",Spielplan!$H51)</f>
      </c>
      <c r="F56" s="14" t="s">
        <v>9</v>
      </c>
      <c r="G56" s="14">
        <f>IF(Spielplan!$J51="","",Spielplan!$J51)</f>
      </c>
      <c r="H56" s="56">
        <f>IF(OR($E56="",$G56=""),"",IF(E56&gt;G56,3,IF(E56=G56,1,0)))</f>
      </c>
      <c r="I56" s="56">
        <f>IF(OR($E56="",$G56=""),"",IF(G56&gt;E56,3,IF(E56=G56,1,0)))</f>
      </c>
    </row>
    <row r="57" spans="1:9" ht="12.75">
      <c r="A57" s="17">
        <f>Spielplan!$B30</f>
        <v>12</v>
      </c>
      <c r="B57" s="62">
        <f>Spielplan!$E30</f>
        <v>0</v>
      </c>
      <c r="C57" s="63" t="s">
        <v>8</v>
      </c>
      <c r="D57" s="64" t="str">
        <f>Spielplan!$G30</f>
        <v>MS 06</v>
      </c>
      <c r="E57" s="14">
        <f>IF(Spielplan!$H30="","",Spielplan!$H30)</f>
      </c>
      <c r="F57" s="14" t="s">
        <v>9</v>
      </c>
      <c r="G57" s="14">
        <f>IF(Spielplan!$J30="","",Spielplan!$J30)</f>
      </c>
      <c r="H57" s="56">
        <f>IF(OR($E57="",$G57=""),"",IF(E57&gt;G57,3,IF(E57=G57,1,0)))</f>
      </c>
      <c r="I57" s="56">
        <f>IF(OR($E57="",$G57=""),"",IF(G57&gt;E57,3,IF(E57=G57,1,0)))</f>
      </c>
    </row>
    <row r="58" spans="1:9" ht="12.75">
      <c r="A58" s="17">
        <f>Spielplan!$B31</f>
        <v>14</v>
      </c>
      <c r="B58" s="62">
        <f>Spielplan!$E31</f>
        <v>0</v>
      </c>
      <c r="C58" s="63" t="s">
        <v>8</v>
      </c>
      <c r="D58" s="64">
        <f>Spielplan!$G31</f>
        <v>0</v>
      </c>
      <c r="E58" s="14">
        <f>IF(Spielplan!$H31="","",Spielplan!$H31)</f>
      </c>
      <c r="F58" s="14" t="s">
        <v>9</v>
      </c>
      <c r="G58" s="14">
        <f>IF(Spielplan!$J31="","",Spielplan!$J31)</f>
      </c>
      <c r="H58" s="56">
        <f>IF(OR($E58="",$G58=""),"",IF(E58&gt;G58,3,IF(E58=G58,1,0)))</f>
      </c>
      <c r="I58" s="56">
        <f>IF(OR($E58="",$G58=""),"",IF(G58&gt;E58,3,IF(E58=G58,1,0)))</f>
      </c>
    </row>
    <row r="59" spans="1:9" ht="12.75">
      <c r="A59" s="17">
        <f>Spielplan!$B50</f>
        <v>34</v>
      </c>
      <c r="B59" s="62" t="str">
        <f>Spielplan!$E50</f>
        <v>MS 01</v>
      </c>
      <c r="C59" s="63" t="s">
        <v>8</v>
      </c>
      <c r="D59" s="64" t="str">
        <f>Spielplan!$G50</f>
        <v>MS 03</v>
      </c>
      <c r="E59" s="14">
        <f>IF(Spielplan!$H50="","",Spielplan!$H50)</f>
      </c>
      <c r="F59" s="14" t="s">
        <v>9</v>
      </c>
      <c r="G59" s="14">
        <f>IF(Spielplan!$J50="","",Spielplan!$J50)</f>
      </c>
      <c r="H59" s="56">
        <f>IF(OR($E59="",$G59=""),"",IF(E59&gt;G59,3,IF(E59=G59,1,0)))</f>
      </c>
      <c r="I59" s="56">
        <f>IF(OR($E59="",$G59=""),"",IF(G59&gt;E59,3,IF(E59=G59,1,0)))</f>
      </c>
    </row>
  </sheetData>
  <sheetProtection password="E760" sheet="1"/>
  <mergeCells count="8">
    <mergeCell ref="E2:G2"/>
    <mergeCell ref="N2:P2"/>
    <mergeCell ref="R14:R16"/>
    <mergeCell ref="Q15:Q16"/>
    <mergeCell ref="K15:K16"/>
    <mergeCell ref="L15:L16"/>
    <mergeCell ref="M15:M16"/>
    <mergeCell ref="N15:P16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2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 Wiesloch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Wickenhäuser</dc:creator>
  <cp:keywords/>
  <dc:description>für das Mini-Turnier 2007</dc:description>
  <cp:lastModifiedBy>Wickie prv</cp:lastModifiedBy>
  <cp:lastPrinted>2010-11-25T22:14:25Z</cp:lastPrinted>
  <dcterms:created xsi:type="dcterms:W3CDTF">1999-01-27T19:57:19Z</dcterms:created>
  <dcterms:modified xsi:type="dcterms:W3CDTF">2014-11-25T15:36:21Z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