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2" sheetId="4" r:id="rId4"/>
    <sheet name="Spielplan" sheetId="5" r:id="rId5"/>
    <sheet name="Rechnen2" sheetId="6" state="hidden" r:id="rId6"/>
    <sheet name="Rechnen" sheetId="7" state="hidden" r:id="rId7"/>
    <sheet name="Gruppen-Tabellen2" sheetId="8" r:id="rId8"/>
    <sheet name="Gruppen-Tabellen" sheetId="9" r:id="rId9"/>
  </sheets>
  <definedNames>
    <definedName name="_xlnm.Print_Area" localSheetId="8">'Gruppen-Tabellen'!$A$1:$I$25</definedName>
    <definedName name="_xlnm.Print_Area" localSheetId="7">'Gruppen-Tabellen2'!$A$1:$I$25</definedName>
    <definedName name="_xlnm.Print_Area" localSheetId="4">'Spielplan'!$A$1:$K$42</definedName>
    <definedName name="_xlnm.Print_Area" localSheetId="3">'Spielplan2'!$A$1:$K$42</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der Qualirrunde,
vor der Endrunde eintragen 
Format hh:mm
-15 Minuten sollten reichen-</t>
        </r>
      </text>
    </comment>
    <comment ref="D13" authorId="0">
      <text>
        <r>
          <rPr>
            <b/>
            <sz val="8"/>
            <rFont val="Tahoma"/>
            <family val="0"/>
          </rPr>
          <t>Wickie:</t>
        </r>
        <r>
          <rPr>
            <sz val="8"/>
            <rFont val="Tahoma"/>
            <family val="0"/>
          </rPr>
          <t xml:space="preserve">
hier Uhrzeit Beginn des 1. Spiels eintragen im Format hh:mm</t>
        </r>
      </text>
    </comment>
    <comment ref="D9" authorId="0">
      <text>
        <r>
          <rPr>
            <b/>
            <sz val="8"/>
            <rFont val="Tahoma"/>
            <family val="0"/>
          </rPr>
          <t>Wickie:</t>
        </r>
        <r>
          <rPr>
            <sz val="8"/>
            <rFont val="Tahoma"/>
            <family val="0"/>
          </rPr>
          <t xml:space="preserve">
hier bitte die gewünschte Pause nach dem letzten Gruppenspiel,
eintragen Format hh:mm
-5 Minuten sollten reichen-</t>
        </r>
      </text>
    </comment>
  </commentList>
</comments>
</file>

<file path=xl/comments8.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comments9.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<sst xmlns="http://schemas.openxmlformats.org/spreadsheetml/2006/main" count="642" uniqueCount="93">
  <si>
    <t>Gruppe A</t>
  </si>
  <si>
    <t>Pkte</t>
  </si>
  <si>
    <t>Tore</t>
  </si>
  <si>
    <t>Gruppe C</t>
  </si>
  <si>
    <t>Dauer:</t>
  </si>
  <si>
    <t>Pause:</t>
  </si>
  <si>
    <t>Gruppe B</t>
  </si>
  <si>
    <t>Gruppe D</t>
  </si>
  <si>
    <t>Zeit</t>
  </si>
  <si>
    <t>Spiel Nr.</t>
  </si>
  <si>
    <t>Ort</t>
  </si>
  <si>
    <t>Gruppe</t>
  </si>
  <si>
    <t>Vorrunde</t>
  </si>
  <si>
    <t>Ergebnis</t>
  </si>
  <si>
    <t>Platz 1</t>
  </si>
  <si>
    <t>Gr.A</t>
  </si>
  <si>
    <t>-</t>
  </si>
  <si>
    <t>:</t>
  </si>
  <si>
    <t>Platz 2</t>
  </si>
  <si>
    <t>Gr.B</t>
  </si>
  <si>
    <t>Gr.C</t>
  </si>
  <si>
    <t>Gr.D</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</si>
  <si>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</si>
  <si>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</si>
  <si>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</si>
  <si>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</si>
  <si>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</si>
  <si>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</si>
  <si>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</si>
  <si>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</si>
  <si>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</si>
  <si>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</si>
  <si>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</si>
  <si>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</si>
  <si>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</si>
  <si>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</si>
  <si>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</si>
  <si>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</si>
  <si>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</si>
  <si>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Rang</t>
  </si>
  <si>
    <t>(Vorrunde)</t>
  </si>
  <si>
    <t>GruppeC</t>
  </si>
  <si>
    <t>Summe aller Spiele Gruppe C</t>
  </si>
  <si>
    <t>Summe aller Spiele Gruppe D</t>
  </si>
  <si>
    <t>4. Spiel</t>
  </si>
  <si>
    <t>A1</t>
  </si>
  <si>
    <t>A2</t>
  </si>
  <si>
    <t>A3</t>
  </si>
  <si>
    <t>A4</t>
  </si>
  <si>
    <t>A5</t>
  </si>
  <si>
    <t>B1</t>
  </si>
  <si>
    <t>B2</t>
  </si>
  <si>
    <t>B3</t>
  </si>
  <si>
    <t>B4</t>
  </si>
  <si>
    <t>C1</t>
  </si>
  <si>
    <t>C2</t>
  </si>
  <si>
    <t>C3</t>
  </si>
  <si>
    <t>C4</t>
  </si>
  <si>
    <t>D1</t>
  </si>
  <si>
    <t>D2</t>
  </si>
  <si>
    <t>D3</t>
  </si>
  <si>
    <t>D4</t>
  </si>
  <si>
    <t>1.</t>
  </si>
  <si>
    <t>2.</t>
  </si>
  <si>
    <t>3.</t>
  </si>
  <si>
    <t>4.</t>
  </si>
  <si>
    <t>5.</t>
  </si>
  <si>
    <t>6.</t>
  </si>
  <si>
    <t>7.</t>
  </si>
  <si>
    <t>8.</t>
  </si>
  <si>
    <t>9.</t>
  </si>
  <si>
    <t>10.</t>
  </si>
  <si>
    <t>11.</t>
  </si>
  <si>
    <t>12.</t>
  </si>
  <si>
    <t>13.</t>
  </si>
  <si>
    <t>14.</t>
  </si>
  <si>
    <t>15.</t>
  </si>
  <si>
    <t>16.</t>
  </si>
  <si>
    <t>Endplatzierungen</t>
  </si>
  <si>
    <t>Gr.4</t>
  </si>
  <si>
    <t>Gr.3</t>
  </si>
  <si>
    <t>Gr.2</t>
  </si>
  <si>
    <t>Gr.1</t>
  </si>
  <si>
    <t>Gruppe 4</t>
  </si>
  <si>
    <t>Gruppe 3</t>
  </si>
  <si>
    <t>Gruppe 2</t>
  </si>
  <si>
    <t>Gruppe 1</t>
  </si>
  <si>
    <t>Gruppeneinteilung - Tabellen Qulifizierungsrunde</t>
  </si>
  <si>
    <t>Gruppeneinteilung - Tabellen Endrunde</t>
  </si>
  <si>
    <t>Versionshinweis</t>
  </si>
  <si>
    <t>17.</t>
  </si>
  <si>
    <t>(nach Qualirunde)</t>
  </si>
  <si>
    <t>(nach Gruppenspiel wenn Mannschaft danach wieder spielt)
entfällt bei mehreren Plätzen zeitgleich</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</si>
</sst>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mm"/>
    <numFmt numFmtId="184" formatCode="[hhh]&quot;/&quot;mm"/>
    <numFmt numFmtId="185" formatCode="h&quot;/&quot;mm"/>
    <numFmt numFmtId="186" formatCode="hh&quot;/&quot;mm"/>
    <numFmt numFmtId="187" formatCode="[h]&quot;/&quot;mm"/>
    <numFmt numFmtId="188" formatCode="mmmm\ yyyy"/>
    <numFmt numFmtId="189" formatCode="ddd"/>
    <numFmt numFmtId="190" formatCode="[h]&quot;:&quot;mm"/>
    <numFmt numFmtId="191" formatCode="[hh]&quot;:&quot;mm"/>
    <numFmt numFmtId="192" formatCode="dd/\ dddd"/>
    <numFmt numFmtId="193" formatCode="[hh]&quot;/&quot;mm"/>
    <numFmt numFmtId="194" formatCode="[h]:mm"/>
    <numFmt numFmtId="195" formatCode="dd/ddd"/>
    <numFmt numFmtId="196" formatCode="[h]/mm"/>
    <numFmt numFmtId="197" formatCode="dd/\ ddd"/>
    <numFmt numFmtId="198" formatCode="_-* #,##0.00\ \€\-;\-* #,##0.00\ \€\-;_-* &quot;-&quot;??\ _D_M_-;_-@_-"/>
    <numFmt numFmtId="199" formatCode="_-* #,##0.00\ \€;\-* #,##0.00\ \€;_-* &quot;-&quot;??\ \€;_-@_-"/>
    <numFmt numFmtId="200" formatCode="0.00\ \€"/>
    <numFmt numFmtId="201" formatCode="#,##0\ &quot;DM&quot;"/>
    <numFmt numFmtId="202" formatCode="#,##0.00\ &quot;€&quot;"/>
    <numFmt numFmtId="203" formatCode="\-#,##0.00\ &quot;€&quot;;[Red]\-#,##0.00\ &quot;€&quot;"/>
    <numFmt numFmtId="204" formatCode="\-\ #,##0.00\ &quot;€&quot;;[Red]\-#,##0.00\ &quot;€&quot;"/>
    <numFmt numFmtId="205" formatCode="mm"/>
    <numFmt numFmtId="206" formatCode="[$€-2]\ #,##0.00_);[Red]\([$€-2]\ #,##0.00\)"/>
  </numFmts>
  <fonts count="82">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b/>
      <sz val="8"/>
      <name val="Arial"/>
      <family val="2"/>
    </font>
    <font>
      <sz val="8"/>
      <name val="Arial"/>
      <family val="0"/>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12"/>
      <color indexed="12"/>
      <name val="Arial"/>
      <family val="2"/>
    </font>
    <font>
      <b/>
      <u val="single"/>
      <sz val="12"/>
      <color indexed="12"/>
      <name val="Arial"/>
      <family val="2"/>
    </font>
    <font>
      <b/>
      <u val="single"/>
      <sz val="16"/>
      <color indexed="12"/>
      <name val="Arial"/>
      <family val="2"/>
    </font>
    <font>
      <b/>
      <sz val="14"/>
      <color indexed="12"/>
      <name val="Arial"/>
      <family val="2"/>
    </font>
    <font>
      <b/>
      <sz val="16"/>
      <color indexed="12"/>
      <name val="Arial"/>
      <family val="2"/>
    </font>
    <font>
      <b/>
      <u val="single"/>
      <sz val="12"/>
      <color indexed="10"/>
      <name val="Arial"/>
      <family val="2"/>
    </font>
    <font>
      <b/>
      <u val="single"/>
      <sz val="16"/>
      <color indexed="10"/>
      <name val="Arial"/>
      <family val="2"/>
    </font>
    <font>
      <b/>
      <sz val="16"/>
      <color indexed="56"/>
      <name val="Arial"/>
      <family val="2"/>
    </font>
    <font>
      <sz val="16"/>
      <color indexed="10"/>
      <name val="Arial"/>
      <family val="2"/>
    </font>
    <font>
      <b/>
      <sz val="14"/>
      <color indexed="56"/>
      <name val="Arial"/>
      <family val="2"/>
    </font>
    <font>
      <b/>
      <sz val="10"/>
      <color indexed="9"/>
      <name val="Arial"/>
      <family val="2"/>
    </font>
    <font>
      <b/>
      <sz val="12"/>
      <color indexed="56"/>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0"/>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theme="9" tint="-0.24997000396251678"/>
        <bgColor indexed="64"/>
      </patternFill>
    </fill>
    <fill>
      <patternFill patternType="solid">
        <fgColor indexed="20"/>
        <bgColor indexed="64"/>
      </patternFill>
    </fill>
    <fill>
      <patternFill patternType="solid">
        <fgColor theme="0"/>
        <bgColor indexed="64"/>
      </patternFill>
    </fill>
    <fill>
      <patternFill patternType="solid">
        <fgColor theme="0" tint="-0.1499900072813034"/>
        <bgColor indexed="64"/>
      </patternFill>
    </fill>
    <fill>
      <patternFill patternType="solid">
        <fgColor indexed="41"/>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6" borderId="2" applyNumberFormat="0" applyAlignment="0" applyProtection="0"/>
    <xf numFmtId="0" fontId="12" fillId="0" borderId="0" applyNumberFormat="0" applyFill="0" applyBorder="0" applyAlignment="0" applyProtection="0"/>
    <xf numFmtId="169" fontId="0" fillId="0" borderId="0" applyFont="0" applyFill="0" applyBorder="0" applyAlignment="0" applyProtection="0"/>
    <xf numFmtId="0" fontId="68" fillId="27"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71" fillId="28" borderId="0" applyNumberFormat="0" applyBorder="0" applyAlignment="0" applyProtection="0"/>
    <xf numFmtId="171" fontId="0" fillId="0" borderId="0" applyFont="0" applyFill="0" applyBorder="0" applyAlignment="0" applyProtection="0"/>
    <xf numFmtId="0" fontId="13" fillId="0" borderId="0" applyNumberFormat="0" applyFill="0" applyBorder="0" applyAlignment="0" applyProtection="0"/>
    <xf numFmtId="0" fontId="7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0" fillId="0" borderId="0">
      <alignment/>
      <protection/>
    </xf>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0" borderId="0" applyNumberFormat="0" applyFill="0" applyBorder="0" applyAlignment="0" applyProtection="0"/>
    <xf numFmtId="0" fontId="80" fillId="32" borderId="9" applyNumberFormat="0" applyAlignment="0" applyProtection="0"/>
  </cellStyleXfs>
  <cellXfs count="190">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1"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7"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7"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alignment/>
      <protection locked="0"/>
    </xf>
    <xf numFmtId="0" fontId="16" fillId="0" borderId="10" xfId="0" applyFont="1" applyFill="1" applyBorder="1" applyAlignment="1" applyProtection="1">
      <alignment horizontal="center"/>
      <protection/>
    </xf>
    <xf numFmtId="0" fontId="21" fillId="0" borderId="10" xfId="0" applyFont="1" applyFill="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right"/>
      <protection/>
    </xf>
    <xf numFmtId="0" fontId="16" fillId="0" borderId="0" xfId="0" applyFont="1" applyFill="1" applyBorder="1" applyAlignment="1" applyProtection="1">
      <alignment horizontal="center"/>
      <protection/>
    </xf>
    <xf numFmtId="0" fontId="16" fillId="0" borderId="0" xfId="0" applyFont="1" applyFill="1" applyBorder="1" applyAlignment="1" applyProtection="1">
      <alignment horizontal="centerContinuous"/>
      <protection/>
    </xf>
    <xf numFmtId="20" fontId="22" fillId="0" borderId="0" xfId="0" applyNumberFormat="1"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22"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40"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1" fontId="0" fillId="33" borderId="0" xfId="0" applyNumberFormat="1"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6" fillId="33" borderId="0" xfId="0" applyFont="1" applyFill="1" applyAlignment="1" applyProtection="1">
      <alignment horizontal="left" vertical="center" wrapText="1"/>
      <protection/>
    </xf>
    <xf numFmtId="0" fontId="5" fillId="33" borderId="0" xfId="0" applyFont="1" applyFill="1" applyAlignment="1" applyProtection="1">
      <alignment horizontal="centerContinuous" vertical="center" wrapText="1"/>
      <protection/>
    </xf>
    <xf numFmtId="0" fontId="0" fillId="33" borderId="0" xfId="0" applyFont="1" applyFill="1" applyAlignment="1" applyProtection="1">
      <alignment horizontal="righ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0" borderId="10" xfId="0" applyFont="1" applyFill="1" applyBorder="1" applyAlignment="1">
      <alignment horizontal="center" vertical="center"/>
    </xf>
    <xf numFmtId="0" fontId="7"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0" fillId="33" borderId="0" xfId="0" applyFont="1" applyFill="1" applyAlignment="1" applyProtection="1">
      <alignment horizontal="center" vertical="center"/>
      <protection locked="0"/>
    </xf>
    <xf numFmtId="0" fontId="19" fillId="0" borderId="13" xfId="0" applyFont="1" applyFill="1" applyBorder="1" applyAlignment="1" applyProtection="1">
      <alignment horizontal="center" vertical="center"/>
      <protection/>
    </xf>
    <xf numFmtId="0" fontId="16" fillId="0" borderId="13" xfId="0" applyFont="1" applyFill="1" applyBorder="1" applyAlignment="1" applyProtection="1">
      <alignment horizontal="center"/>
      <protection/>
    </xf>
    <xf numFmtId="0" fontId="20" fillId="0" borderId="13" xfId="0" applyFont="1" applyFill="1" applyBorder="1" applyAlignment="1" applyProtection="1">
      <alignment horizontal="center" vertical="center"/>
      <protection/>
    </xf>
    <xf numFmtId="0" fontId="0" fillId="0" borderId="0" xfId="53">
      <alignment/>
      <protection/>
    </xf>
    <xf numFmtId="0" fontId="0" fillId="33" borderId="0" xfId="0" applyFont="1" applyFill="1" applyAlignment="1">
      <alignment vertical="top"/>
    </xf>
    <xf numFmtId="20" fontId="1" fillId="41" borderId="0" xfId="0" applyNumberFormat="1" applyFont="1" applyFill="1" applyAlignment="1" applyProtection="1">
      <alignment horizontal="center"/>
      <protection locked="0"/>
    </xf>
    <xf numFmtId="0" fontId="2" fillId="33" borderId="0" xfId="0" applyFont="1" applyFill="1" applyAlignment="1" applyProtection="1">
      <alignment horizontal="right"/>
      <protection/>
    </xf>
    <xf numFmtId="0" fontId="22" fillId="33" borderId="14" xfId="0" applyFont="1" applyFill="1" applyBorder="1" applyAlignment="1" applyProtection="1">
      <alignment horizontal="center"/>
      <protection/>
    </xf>
    <xf numFmtId="0" fontId="4" fillId="33" borderId="0" xfId="0" applyFont="1" applyFill="1" applyAlignment="1" applyProtection="1">
      <alignment horizontal="left"/>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 fontId="0" fillId="33" borderId="0" xfId="0" applyNumberFormat="1" applyFont="1" applyFill="1" applyAlignment="1" applyProtection="1">
      <alignment horizontal="left"/>
      <protection/>
    </xf>
    <xf numFmtId="0" fontId="45" fillId="42" borderId="0" xfId="0" applyFont="1" applyFill="1" applyBorder="1" applyAlignment="1">
      <alignment horizontal="center"/>
    </xf>
    <xf numFmtId="0" fontId="81" fillId="43" borderId="0" xfId="0" applyFont="1" applyFill="1" applyAlignment="1" applyProtection="1">
      <alignment/>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center"/>
      <protection locked="0"/>
    </xf>
    <xf numFmtId="0" fontId="1" fillId="33" borderId="0" xfId="0" applyFont="1" applyFill="1" applyAlignment="1" applyProtection="1">
      <alignment horizontal="center" vertical="center" wrapText="1"/>
      <protection locked="0"/>
    </xf>
    <xf numFmtId="0" fontId="6" fillId="33" borderId="0" xfId="0" applyFont="1" applyFill="1" applyAlignment="1" applyProtection="1">
      <alignment horizontal="left" vertical="center" wrapText="1"/>
      <protection locked="0"/>
    </xf>
    <xf numFmtId="0" fontId="0" fillId="33" borderId="0" xfId="0" applyFont="1" applyFill="1" applyAlignment="1" applyProtection="1">
      <alignment/>
      <protection locked="0"/>
    </xf>
    <xf numFmtId="0" fontId="5" fillId="33" borderId="0" xfId="0" applyFont="1" applyFill="1" applyAlignment="1" applyProtection="1">
      <alignment horizontal="centerContinuous" vertical="center" wrapText="1"/>
      <protection locked="0"/>
    </xf>
    <xf numFmtId="0" fontId="0" fillId="33" borderId="0" xfId="0" applyFont="1" applyFill="1" applyAlignment="1" applyProtection="1">
      <alignment horizontal="center"/>
      <protection hidden="1"/>
    </xf>
    <xf numFmtId="0" fontId="45" fillId="42" borderId="0" xfId="0" applyFont="1" applyFill="1" applyBorder="1" applyAlignment="1">
      <alignment/>
    </xf>
    <xf numFmtId="173" fontId="21" fillId="43" borderId="15" xfId="0" applyNumberFormat="1" applyFont="1" applyFill="1" applyBorder="1" applyAlignment="1" applyProtection="1">
      <alignment horizontal="center"/>
      <protection/>
    </xf>
    <xf numFmtId="0" fontId="27" fillId="43" borderId="16" xfId="0" applyFont="1" applyFill="1" applyBorder="1" applyAlignment="1" applyProtection="1">
      <alignment horizontal="center" vertical="center"/>
      <protection/>
    </xf>
    <xf numFmtId="0" fontId="7" fillId="43" borderId="16" xfId="0" applyFont="1" applyFill="1" applyBorder="1" applyAlignment="1" applyProtection="1">
      <alignment horizontal="left"/>
      <protection/>
    </xf>
    <xf numFmtId="0" fontId="1" fillId="43" borderId="16" xfId="0" applyFont="1" applyFill="1" applyBorder="1" applyAlignment="1">
      <alignment horizontal="right"/>
    </xf>
    <xf numFmtId="0" fontId="0" fillId="43" borderId="16" xfId="0" applyFont="1" applyFill="1" applyBorder="1" applyAlignment="1" applyProtection="1">
      <alignment horizontal="center"/>
      <protection/>
    </xf>
    <xf numFmtId="0" fontId="1" fillId="43" borderId="16" xfId="0" applyFont="1" applyFill="1" applyBorder="1" applyAlignment="1">
      <alignment horizontal="left"/>
    </xf>
    <xf numFmtId="173" fontId="21" fillId="43" borderId="17" xfId="0" applyNumberFormat="1" applyFont="1" applyFill="1" applyBorder="1" applyAlignment="1" applyProtection="1">
      <alignment horizontal="center"/>
      <protection/>
    </xf>
    <xf numFmtId="0" fontId="27" fillId="43" borderId="0" xfId="0" applyFont="1" applyFill="1" applyBorder="1" applyAlignment="1" applyProtection="1">
      <alignment horizontal="center" vertical="center"/>
      <protection/>
    </xf>
    <xf numFmtId="0" fontId="7" fillId="43" borderId="0" xfId="0" applyFont="1" applyFill="1" applyBorder="1" applyAlignment="1" applyProtection="1">
      <alignment horizontal="left"/>
      <protection/>
    </xf>
    <xf numFmtId="0" fontId="1" fillId="43" borderId="0" xfId="0" applyFont="1" applyFill="1" applyBorder="1" applyAlignment="1">
      <alignment horizontal="right"/>
    </xf>
    <xf numFmtId="0" fontId="0" fillId="43" borderId="0" xfId="0" applyFont="1" applyFill="1" applyBorder="1" applyAlignment="1" applyProtection="1">
      <alignment horizontal="center"/>
      <protection/>
    </xf>
    <xf numFmtId="0" fontId="1" fillId="43" borderId="0" xfId="0" applyFont="1" applyFill="1" applyBorder="1" applyAlignment="1">
      <alignment horizontal="left"/>
    </xf>
    <xf numFmtId="0" fontId="0" fillId="43" borderId="0" xfId="0" applyFont="1" applyFill="1" applyBorder="1" applyAlignment="1" applyProtection="1">
      <alignment horizontal="right"/>
      <protection locked="0"/>
    </xf>
    <xf numFmtId="0" fontId="0" fillId="43" borderId="18" xfId="0" applyFont="1" applyFill="1" applyBorder="1" applyAlignment="1" applyProtection="1">
      <alignment horizontal="left"/>
      <protection locked="0"/>
    </xf>
    <xf numFmtId="0" fontId="0" fillId="43" borderId="16" xfId="0" applyFont="1" applyFill="1" applyBorder="1" applyAlignment="1" applyProtection="1">
      <alignment horizontal="right"/>
      <protection locked="0"/>
    </xf>
    <xf numFmtId="0" fontId="0" fillId="43" borderId="19" xfId="0" applyFont="1" applyFill="1" applyBorder="1" applyAlignment="1" applyProtection="1">
      <alignment horizontal="left"/>
      <protection locked="0"/>
    </xf>
    <xf numFmtId="173" fontId="21" fillId="44" borderId="17" xfId="0" applyNumberFormat="1" applyFont="1" applyFill="1" applyBorder="1" applyAlignment="1" applyProtection="1">
      <alignment horizontal="center"/>
      <protection/>
    </xf>
    <xf numFmtId="0" fontId="27" fillId="44" borderId="0" xfId="0" applyFont="1" applyFill="1" applyBorder="1" applyAlignment="1" applyProtection="1">
      <alignment horizontal="center" vertical="center"/>
      <protection/>
    </xf>
    <xf numFmtId="0" fontId="1" fillId="44" borderId="0" xfId="0" applyFont="1" applyFill="1" applyBorder="1" applyAlignment="1">
      <alignment horizontal="right"/>
    </xf>
    <xf numFmtId="0" fontId="0" fillId="44" borderId="0" xfId="0" applyFont="1" applyFill="1" applyBorder="1" applyAlignment="1" applyProtection="1">
      <alignment horizontal="center"/>
      <protection/>
    </xf>
    <xf numFmtId="0" fontId="1" fillId="44" borderId="0" xfId="0" applyFont="1" applyFill="1" applyBorder="1" applyAlignment="1">
      <alignment horizontal="left"/>
    </xf>
    <xf numFmtId="0" fontId="0" fillId="44" borderId="0" xfId="0" applyFont="1" applyFill="1" applyBorder="1" applyAlignment="1" applyProtection="1">
      <alignment horizontal="right"/>
      <protection locked="0"/>
    </xf>
    <xf numFmtId="0" fontId="0" fillId="44" borderId="18" xfId="0" applyFont="1" applyFill="1" applyBorder="1" applyAlignment="1" applyProtection="1">
      <alignment horizontal="left"/>
      <protection locked="0"/>
    </xf>
    <xf numFmtId="0" fontId="7" fillId="44" borderId="0" xfId="0" applyFont="1" applyFill="1" applyBorder="1" applyAlignment="1" applyProtection="1">
      <alignment horizontal="left"/>
      <protection/>
    </xf>
    <xf numFmtId="173" fontId="21" fillId="44" borderId="20" xfId="0" applyNumberFormat="1" applyFont="1" applyFill="1" applyBorder="1" applyAlignment="1" applyProtection="1">
      <alignment horizontal="center"/>
      <protection/>
    </xf>
    <xf numFmtId="0" fontId="27" fillId="44" borderId="21" xfId="0" applyFont="1" applyFill="1" applyBorder="1" applyAlignment="1" applyProtection="1">
      <alignment horizontal="center" vertical="center"/>
      <protection/>
    </xf>
    <xf numFmtId="0" fontId="7" fillId="44" borderId="21" xfId="0" applyFont="1" applyFill="1" applyBorder="1" applyAlignment="1" applyProtection="1">
      <alignment horizontal="left"/>
      <protection/>
    </xf>
    <xf numFmtId="0" fontId="1" fillId="44" borderId="21" xfId="0" applyFont="1" applyFill="1" applyBorder="1" applyAlignment="1">
      <alignment horizontal="right"/>
    </xf>
    <xf numFmtId="0" fontId="0" fillId="44" borderId="21" xfId="0" applyFont="1" applyFill="1" applyBorder="1" applyAlignment="1" applyProtection="1">
      <alignment horizontal="center"/>
      <protection/>
    </xf>
    <xf numFmtId="0" fontId="1" fillId="44" borderId="21" xfId="0" applyFont="1" applyFill="1" applyBorder="1" applyAlignment="1">
      <alignment horizontal="left"/>
    </xf>
    <xf numFmtId="0" fontId="0" fillId="44" borderId="21" xfId="0" applyFont="1" applyFill="1" applyBorder="1" applyAlignment="1" applyProtection="1">
      <alignment horizontal="right"/>
      <protection locked="0"/>
    </xf>
    <xf numFmtId="0" fontId="0" fillId="44" borderId="22" xfId="0" applyFont="1" applyFill="1" applyBorder="1" applyAlignment="1" applyProtection="1">
      <alignment horizontal="left"/>
      <protection locked="0"/>
    </xf>
    <xf numFmtId="0" fontId="27" fillId="44" borderId="16" xfId="0" applyFont="1" applyFill="1" applyBorder="1" applyAlignment="1" applyProtection="1">
      <alignment horizontal="center" vertical="center"/>
      <protection/>
    </xf>
    <xf numFmtId="0" fontId="1" fillId="44" borderId="16" xfId="0" applyFont="1" applyFill="1" applyBorder="1" applyAlignment="1">
      <alignment horizontal="right"/>
    </xf>
    <xf numFmtId="0" fontId="0" fillId="44" borderId="16" xfId="0" applyFont="1" applyFill="1" applyBorder="1" applyAlignment="1" applyProtection="1">
      <alignment horizontal="center"/>
      <protection/>
    </xf>
    <xf numFmtId="0" fontId="1" fillId="44" borderId="16" xfId="0" applyFont="1" applyFill="1" applyBorder="1" applyAlignment="1">
      <alignment horizontal="left"/>
    </xf>
    <xf numFmtId="0" fontId="0" fillId="44" borderId="16" xfId="0" applyFont="1" applyFill="1" applyBorder="1" applyAlignment="1" applyProtection="1">
      <alignment horizontal="right"/>
      <protection locked="0"/>
    </xf>
    <xf numFmtId="0" fontId="0" fillId="44" borderId="19" xfId="0" applyFont="1" applyFill="1" applyBorder="1" applyAlignment="1" applyProtection="1">
      <alignment horizontal="left"/>
      <protection locked="0"/>
    </xf>
    <xf numFmtId="173" fontId="21" fillId="43" borderId="17" xfId="0" applyNumberFormat="1" applyFont="1" applyFill="1" applyBorder="1" applyAlignment="1" applyProtection="1">
      <alignment horizontal="center"/>
      <protection locked="0"/>
    </xf>
    <xf numFmtId="0" fontId="27" fillId="43" borderId="0" xfId="0" applyFont="1" applyFill="1" applyBorder="1" applyAlignment="1" applyProtection="1">
      <alignment horizontal="center" vertical="center"/>
      <protection locked="0"/>
    </xf>
    <xf numFmtId="0" fontId="7" fillId="43" borderId="0" xfId="0" applyFont="1" applyFill="1" applyBorder="1" applyAlignment="1" applyProtection="1">
      <alignment horizontal="left"/>
      <protection locked="0"/>
    </xf>
    <xf numFmtId="0" fontId="0" fillId="43" borderId="0" xfId="0" applyFont="1" applyFill="1" applyBorder="1" applyAlignment="1" applyProtection="1">
      <alignment horizontal="center"/>
      <protection locked="0"/>
    </xf>
    <xf numFmtId="0" fontId="1" fillId="43" borderId="0" xfId="0" applyFont="1" applyFill="1" applyBorder="1" applyAlignment="1" applyProtection="1">
      <alignment horizontal="left"/>
      <protection locked="0"/>
    </xf>
    <xf numFmtId="173" fontId="21" fillId="44" borderId="15" xfId="0" applyNumberFormat="1" applyFont="1" applyFill="1" applyBorder="1" applyAlignment="1" applyProtection="1">
      <alignment horizontal="center"/>
      <protection/>
    </xf>
    <xf numFmtId="0" fontId="0" fillId="33" borderId="0" xfId="0" applyFont="1" applyFill="1" applyAlignment="1">
      <alignment/>
    </xf>
    <xf numFmtId="0" fontId="7" fillId="44" borderId="16" xfId="0" applyFont="1" applyFill="1" applyBorder="1" applyAlignment="1" applyProtection="1">
      <alignment horizontal="left"/>
      <protection/>
    </xf>
    <xf numFmtId="0" fontId="0" fillId="37" borderId="0" xfId="0" applyFill="1" applyBorder="1" applyAlignment="1">
      <alignment horizontal="center"/>
    </xf>
    <xf numFmtId="0" fontId="10" fillId="45" borderId="23" xfId="0" applyFont="1" applyFill="1" applyBorder="1" applyAlignment="1">
      <alignment horizontal="center" vertical="center"/>
    </xf>
    <xf numFmtId="0" fontId="10" fillId="45" borderId="0" xfId="0" applyFont="1" applyFill="1" applyBorder="1" applyAlignment="1">
      <alignment horizontal="center" vertical="center"/>
    </xf>
    <xf numFmtId="0" fontId="27" fillId="33" borderId="23" xfId="0" applyFont="1" applyFill="1" applyBorder="1" applyAlignment="1">
      <alignment horizontal="left" vertical="top" wrapText="1"/>
    </xf>
    <xf numFmtId="0" fontId="27" fillId="33" borderId="0" xfId="0" applyFont="1" applyFill="1" applyAlignment="1">
      <alignment horizontal="left" vertical="top" wrapText="1"/>
    </xf>
    <xf numFmtId="0" fontId="0" fillId="43" borderId="0" xfId="0" applyFont="1" applyFill="1" applyBorder="1" applyAlignment="1">
      <alignment horizontal="center"/>
    </xf>
    <xf numFmtId="0" fontId="6" fillId="33" borderId="0" xfId="0" applyFont="1" applyFill="1" applyAlignment="1" applyProtection="1">
      <alignment horizontal="center" vertical="center" wrapText="1"/>
      <protection locked="0"/>
    </xf>
    <xf numFmtId="0" fontId="0" fillId="43" borderId="16" xfId="0" applyFont="1" applyFill="1" applyBorder="1" applyAlignment="1">
      <alignment horizontal="center"/>
    </xf>
    <xf numFmtId="0" fontId="0" fillId="43" borderId="0" xfId="0" applyFont="1" applyFill="1" applyBorder="1" applyAlignment="1" applyProtection="1">
      <alignment horizontal="center"/>
      <protection locked="0"/>
    </xf>
    <xf numFmtId="0" fontId="0" fillId="44" borderId="0" xfId="0" applyFont="1" applyFill="1" applyBorder="1" applyAlignment="1">
      <alignment horizontal="center"/>
    </xf>
    <xf numFmtId="0" fontId="21" fillId="33" borderId="11" xfId="0" applyFont="1" applyFill="1" applyBorder="1" applyAlignment="1" applyProtection="1">
      <alignment horizontal="left" vertical="center"/>
      <protection/>
    </xf>
    <xf numFmtId="0" fontId="0" fillId="0" borderId="11" xfId="0" applyBorder="1" applyAlignment="1">
      <alignment/>
    </xf>
    <xf numFmtId="0" fontId="0" fillId="0" borderId="12" xfId="0" applyBorder="1" applyAlignment="1">
      <alignment/>
    </xf>
    <xf numFmtId="0" fontId="22" fillId="33" borderId="24" xfId="0" applyFont="1" applyFill="1" applyBorder="1" applyAlignment="1" applyProtection="1">
      <alignment horizontal="center" vertical="center"/>
      <protection/>
    </xf>
    <xf numFmtId="0" fontId="21" fillId="33" borderId="11" xfId="0" applyFont="1" applyFill="1" applyBorder="1" applyAlignment="1" applyProtection="1">
      <alignment horizontal="left" vertical="center"/>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46" borderId="14" xfId="0" applyFill="1" applyBorder="1" applyAlignment="1" applyProtection="1">
      <alignment horizontal="center"/>
      <protection hidden="1"/>
    </xf>
    <xf numFmtId="0" fontId="0" fillId="46" borderId="11" xfId="0" applyFill="1" applyBorder="1" applyAlignment="1" applyProtection="1">
      <alignment horizontal="center"/>
      <protection hidden="1"/>
    </xf>
    <xf numFmtId="0" fontId="0" fillId="46" borderId="12" xfId="0" applyFill="1" applyBorder="1" applyAlignment="1" applyProtection="1">
      <alignment horizontal="center"/>
      <protection hidden="1"/>
    </xf>
    <xf numFmtId="0" fontId="0" fillId="44" borderId="16" xfId="0" applyFont="1" applyFill="1" applyBorder="1" applyAlignment="1">
      <alignment horizontal="center"/>
    </xf>
    <xf numFmtId="0" fontId="0" fillId="44" borderId="21" xfId="0" applyFont="1" applyFill="1" applyBorder="1" applyAlignment="1">
      <alignment horizontal="center"/>
    </xf>
    <xf numFmtId="0" fontId="4" fillId="43" borderId="14" xfId="0" applyFont="1" applyFill="1" applyBorder="1" applyAlignment="1" applyProtection="1">
      <alignment horizontal="center"/>
      <protection locked="0"/>
    </xf>
    <xf numFmtId="0" fontId="4" fillId="43" borderId="11" xfId="0" applyFont="1" applyFill="1" applyBorder="1" applyAlignment="1" applyProtection="1">
      <alignment horizontal="center"/>
      <protection locked="0"/>
    </xf>
    <xf numFmtId="0" fontId="4" fillId="43" borderId="12" xfId="0" applyFont="1" applyFill="1" applyBorder="1" applyAlignment="1" applyProtection="1">
      <alignment horizontal="center"/>
      <protection locked="0"/>
    </xf>
    <xf numFmtId="0" fontId="4" fillId="43" borderId="14" xfId="0" applyFont="1" applyFill="1" applyBorder="1" applyAlignment="1" applyProtection="1">
      <alignment horizontal="center" vertical="center"/>
      <protection/>
    </xf>
    <xf numFmtId="0" fontId="4" fillId="43" borderId="11" xfId="0" applyFont="1" applyFill="1" applyBorder="1" applyAlignment="1" applyProtection="1">
      <alignment horizontal="center" vertical="center"/>
      <protection/>
    </xf>
    <xf numFmtId="0" fontId="4" fillId="43" borderId="12" xfId="0" applyFont="1" applyFill="1" applyBorder="1" applyAlignment="1" applyProtection="1">
      <alignment horizontal="center" vertical="center"/>
      <protection/>
    </xf>
    <xf numFmtId="0" fontId="4" fillId="43" borderId="14" xfId="0" applyFont="1" applyFill="1" applyBorder="1" applyAlignment="1" applyProtection="1">
      <alignment horizontal="center"/>
      <protection/>
    </xf>
    <xf numFmtId="0" fontId="4" fillId="43" borderId="11" xfId="0" applyFont="1" applyFill="1" applyBorder="1" applyAlignment="1" applyProtection="1">
      <alignment horizontal="center"/>
      <protection/>
    </xf>
    <xf numFmtId="0" fontId="4" fillId="43" borderId="12" xfId="0" applyFont="1" applyFill="1" applyBorder="1" applyAlignment="1" applyProtection="1">
      <alignment horizontal="center"/>
      <protection/>
    </xf>
    <xf numFmtId="0" fontId="1" fillId="33" borderId="0" xfId="0" applyFont="1" applyFill="1" applyBorder="1" applyAlignment="1" applyProtection="1">
      <alignment horizontal="center" vertical="center" wrapText="1"/>
      <protection/>
    </xf>
    <xf numFmtId="0" fontId="4" fillId="43" borderId="14" xfId="0" applyFont="1" applyFill="1" applyBorder="1" applyAlignment="1" applyProtection="1">
      <alignment horizontal="center" vertical="center"/>
      <protection locked="0"/>
    </xf>
    <xf numFmtId="0" fontId="4" fillId="43" borderId="11" xfId="0" applyFont="1" applyFill="1" applyBorder="1" applyAlignment="1" applyProtection="1">
      <alignment horizontal="center" vertical="center"/>
      <protection locked="0"/>
    </xf>
    <xf numFmtId="0" fontId="4" fillId="43" borderId="12" xfId="0" applyFont="1" applyFill="1" applyBorder="1" applyAlignment="1" applyProtection="1">
      <alignment horizontal="center" vertical="center"/>
      <protection locked="0"/>
    </xf>
    <xf numFmtId="0" fontId="0" fillId="0" borderId="14"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6" fillId="33" borderId="0" xfId="0" applyFont="1" applyFill="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7"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6" fillId="0" borderId="13" xfId="0" applyFont="1" applyFill="1" applyBorder="1" applyAlignment="1" applyProtection="1">
      <alignment horizontal="center"/>
      <protection/>
    </xf>
    <xf numFmtId="0" fontId="16" fillId="0" borderId="24" xfId="0" applyFont="1" applyFill="1" applyBorder="1" applyAlignment="1" applyProtection="1">
      <alignment horizontal="center"/>
      <protection/>
    </xf>
    <xf numFmtId="0" fontId="19" fillId="0" borderId="13" xfId="0" applyFont="1" applyFill="1" applyBorder="1" applyAlignment="1" applyProtection="1">
      <alignment horizontal="center" vertical="center"/>
      <protection/>
    </xf>
    <xf numFmtId="0" fontId="19" fillId="0" borderId="24" xfId="0" applyFont="1" applyFill="1" applyBorder="1" applyAlignment="1" applyProtection="1">
      <alignment horizontal="center" vertical="center"/>
      <protection/>
    </xf>
    <xf numFmtId="0" fontId="20" fillId="0" borderId="13" xfId="0" applyFont="1" applyFill="1" applyBorder="1" applyAlignment="1" applyProtection="1">
      <alignment horizontal="center" vertical="center"/>
      <protection/>
    </xf>
    <xf numFmtId="0" fontId="20" fillId="0" borderId="24" xfId="0" applyFont="1" applyFill="1" applyBorder="1" applyAlignment="1" applyProtection="1">
      <alignment horizontal="center" vertic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137</xdr:col>
      <xdr:colOff>0</xdr:colOff>
      <xdr:row>62</xdr:row>
      <xdr:rowOff>0</xdr:rowOff>
    </xdr:to>
    <xdr:sp>
      <xdr:nvSpPr>
        <xdr:cNvPr id="1" name="TextBox 4"/>
        <xdr:cNvSpPr txBox="1">
          <a:spLocks noChangeArrowheads="1"/>
        </xdr:cNvSpPr>
      </xdr:nvSpPr>
      <xdr:spPr>
        <a:xfrm>
          <a:off x="1266825" y="266700"/>
          <a:ext cx="7867650" cy="38671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sodass man nur in den  Feldern für die Ergebnisse Eintragungen vornehmen kann.
Unter "Vorgaben" können die Mannaschaften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Qualifizierungs</a:t>
          </a:r>
          <a:r>
            <a:rPr lang="en-US" cap="none" sz="1000" b="0" i="0" u="none" baseline="0">
              <a:latin typeface="Arial"/>
              <a:ea typeface="Arial"/>
              <a:cs typeface="Arial"/>
            </a:rPr>
            <a:t>" oder " </a:t>
          </a:r>
          <a:r>
            <a:rPr lang="en-US" cap="none" sz="1000" b="1" i="0" u="none" baseline="0">
              <a:solidFill>
                <a:srgbClr val="3333CC"/>
              </a:solidFill>
              <a:latin typeface="Arial"/>
              <a:ea typeface="Arial"/>
              <a:cs typeface="Arial"/>
            </a:rPr>
            <a:t>Tabellen End</a:t>
          </a:r>
          <a:r>
            <a:rPr lang="en-US" cap="none" sz="1000" b="1" i="0" u="none" baseline="0">
              <a:solidFill>
                <a:srgbClr val="FF0000"/>
              </a:solidFill>
              <a:latin typeface="Arial"/>
              <a:ea typeface="Arial"/>
              <a:cs typeface="Arial"/>
            </a:rPr>
            <a:t>runden</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Zwischenrunde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Zwischenrundenspielplan auch manuell die Mannschaften ändern, wenn eine andere Manschaft in die Gruppe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119</xdr:col>
      <xdr:colOff>47625</xdr:colOff>
      <xdr:row>52</xdr:row>
      <xdr:rowOff>0</xdr:rowOff>
    </xdr:from>
    <xdr:to>
      <xdr:col>137</xdr:col>
      <xdr:colOff>0</xdr:colOff>
      <xdr:row>78</xdr:row>
      <xdr:rowOff>0</xdr:rowOff>
    </xdr:to>
    <xdr:pic>
      <xdr:nvPicPr>
        <xdr:cNvPr id="2" name="Picture 5"/>
        <xdr:cNvPicPr preferRelativeResize="1">
          <a:picLocks noChangeAspect="1"/>
        </xdr:cNvPicPr>
      </xdr:nvPicPr>
      <xdr:blipFill>
        <a:blip r:embed="rId1"/>
        <a:stretch>
          <a:fillRect/>
        </a:stretch>
      </xdr:blipFill>
      <xdr:spPr>
        <a:xfrm>
          <a:off x="7981950" y="3467100"/>
          <a:ext cx="1152525" cy="1733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904875</xdr:colOff>
      <xdr:row>0</xdr:row>
      <xdr:rowOff>276225</xdr:rowOff>
    </xdr:from>
    <xdr:to>
      <xdr:col>1</xdr:col>
      <xdr:colOff>1438275</xdr:colOff>
      <xdr:row>0</xdr:row>
      <xdr:rowOff>819150</xdr:rowOff>
    </xdr:to>
    <xdr:pic macro="[0]!Info_nur_V">
      <xdr:nvPicPr>
        <xdr:cNvPr id="1" name="Grafik 2"/>
        <xdr:cNvPicPr preferRelativeResize="1">
          <a:picLocks noChangeAspect="1"/>
        </xdr:cNvPicPr>
      </xdr:nvPicPr>
      <xdr:blipFill>
        <a:blip r:embed="rId1"/>
        <a:stretch>
          <a:fillRect/>
        </a:stretch>
      </xdr:blipFill>
      <xdr:spPr>
        <a:xfrm>
          <a:off x="6677025" y="276225"/>
          <a:ext cx="5334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41">
      <selection activeCell="A1" sqref="A1"/>
    </sheetView>
  </sheetViews>
  <sheetFormatPr defaultColWidth="0.9921875" defaultRowHeight="5.25" customHeight="1"/>
  <cols>
    <col min="1" max="16384" width="0.9921875" style="76" customWidth="1"/>
  </cols>
  <sheetData/>
  <sheetProtection sheet="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9"/>
  <dimension ref="A1:B4"/>
  <sheetViews>
    <sheetView showGridLines="0" showRowColHeaders="0" tabSelected="1" zoomScale="145" zoomScaleNormal="145" zoomScalePageLayoutView="0" workbookViewId="0" topLeftCell="A1">
      <selection activeCell="A2" sqref="A2:B3"/>
    </sheetView>
  </sheetViews>
  <sheetFormatPr defaultColWidth="11.421875" defaultRowHeight="12.75"/>
  <cols>
    <col min="1" max="1" width="86.57421875" style="27" customWidth="1"/>
    <col min="2" max="2" width="35.7109375" style="27" customWidth="1"/>
    <col min="3" max="16384" width="11.421875" style="27" customWidth="1"/>
  </cols>
  <sheetData>
    <row r="1" spans="1:2" ht="75" customHeight="1">
      <c r="A1" s="94"/>
      <c r="B1" s="85" t="s">
        <v>89</v>
      </c>
    </row>
    <row r="2" spans="1:2" ht="112.5" customHeight="1">
      <c r="A2" s="141"/>
      <c r="B2" s="141"/>
    </row>
    <row r="3" spans="1:2" ht="112.5" customHeight="1">
      <c r="A3" s="141"/>
      <c r="B3" s="141"/>
    </row>
    <row r="4" spans="1:2" ht="150" customHeight="1">
      <c r="A4" s="28"/>
      <c r="B4" s="28"/>
    </row>
    <row r="5" ht="49.5" customHeight="1"/>
    <row r="6" ht="49.5" customHeight="1"/>
    <row r="7" ht="49.5" customHeight="1"/>
    <row r="8" ht="49.5" customHeight="1"/>
    <row r="9" ht="49.5" customHeight="1"/>
  </sheetData>
  <sheetProtection password="E760" sheet="1" objects="1" scenarios="1"/>
  <mergeCells count="1">
    <mergeCell ref="A2:B3"/>
  </mergeCells>
  <printOptions/>
  <pageMargins left="0.787401575" right="0.787401575" top="0.984251969" bottom="0.984251969" header="0.4921259845" footer="0.492125984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Tabelle2"/>
  <dimension ref="A1:F13"/>
  <sheetViews>
    <sheetView zoomScalePageLayoutView="0" workbookViewId="0" topLeftCell="A1">
      <selection activeCell="A1" sqref="A1"/>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42" t="s">
        <v>22</v>
      </c>
      <c r="D1" s="143"/>
      <c r="E1" s="143"/>
    </row>
    <row r="2" spans="1:4" ht="18" customHeight="1">
      <c r="A2" s="50" t="s">
        <v>45</v>
      </c>
      <c r="B2" s="51" t="s">
        <v>54</v>
      </c>
      <c r="C2" s="4" t="s">
        <v>23</v>
      </c>
      <c r="D2" s="5" t="s">
        <v>24</v>
      </c>
    </row>
    <row r="3" spans="1:4" ht="18" customHeight="1">
      <c r="A3" s="50" t="s">
        <v>46</v>
      </c>
      <c r="B3" s="51" t="s">
        <v>55</v>
      </c>
      <c r="C3" s="4" t="s">
        <v>4</v>
      </c>
      <c r="D3" s="54">
        <v>0.010416666666666666</v>
      </c>
    </row>
    <row r="4" spans="1:3" ht="18" customHeight="1">
      <c r="A4" s="50" t="s">
        <v>47</v>
      </c>
      <c r="B4" s="51" t="s">
        <v>56</v>
      </c>
      <c r="C4" s="4" t="s">
        <v>40</v>
      </c>
    </row>
    <row r="5" spans="1:4" ht="18" customHeight="1">
      <c r="A5" s="50" t="s">
        <v>48</v>
      </c>
      <c r="B5" s="51" t="s">
        <v>57</v>
      </c>
      <c r="C5" s="4" t="s">
        <v>5</v>
      </c>
      <c r="D5" s="55">
        <v>0.003472222222222222</v>
      </c>
    </row>
    <row r="6" spans="1:4" ht="14.25" customHeight="1">
      <c r="A6" s="50" t="s">
        <v>49</v>
      </c>
      <c r="B6" s="72"/>
      <c r="C6" s="7" t="s">
        <v>25</v>
      </c>
      <c r="D6" s="6"/>
    </row>
    <row r="7" spans="3:4" ht="14.25" customHeight="1">
      <c r="C7" s="4" t="s">
        <v>5</v>
      </c>
      <c r="D7" s="56">
        <v>0.010416666666666666</v>
      </c>
    </row>
    <row r="8" spans="1:3" ht="33" customHeight="1">
      <c r="A8" s="8" t="s">
        <v>6</v>
      </c>
      <c r="B8" s="8" t="s">
        <v>7</v>
      </c>
      <c r="C8" s="77" t="s">
        <v>91</v>
      </c>
    </row>
    <row r="9" spans="1:4" ht="18" customHeight="1">
      <c r="A9" s="52" t="s">
        <v>50</v>
      </c>
      <c r="B9" s="53" t="s">
        <v>58</v>
      </c>
      <c r="C9" s="139"/>
      <c r="D9" s="78">
        <v>0</v>
      </c>
    </row>
    <row r="10" spans="1:6" ht="18" customHeight="1">
      <c r="A10" s="52" t="s">
        <v>51</v>
      </c>
      <c r="B10" s="53" t="s">
        <v>59</v>
      </c>
      <c r="C10" s="144" t="s">
        <v>92</v>
      </c>
      <c r="D10" s="145"/>
      <c r="E10" s="145"/>
      <c r="F10" s="145"/>
    </row>
    <row r="11" spans="1:6" ht="18" customHeight="1">
      <c r="A11" s="52" t="s">
        <v>52</v>
      </c>
      <c r="B11" s="53" t="s">
        <v>60</v>
      </c>
      <c r="C11" s="144"/>
      <c r="D11" s="145"/>
      <c r="E11" s="145"/>
      <c r="F11" s="145"/>
    </row>
    <row r="12" spans="1:3" ht="18" customHeight="1">
      <c r="A12" s="52" t="s">
        <v>53</v>
      </c>
      <c r="B12" s="53" t="s">
        <v>61</v>
      </c>
      <c r="C12" s="4" t="s">
        <v>26</v>
      </c>
    </row>
    <row r="13" spans="1:4" ht="18" customHeight="1">
      <c r="A13" s="72"/>
      <c r="B13" s="72"/>
      <c r="C13" s="4" t="s">
        <v>27</v>
      </c>
      <c r="D13" s="57">
        <v>0.3958333333333333</v>
      </c>
    </row>
    <row r="14" ht="12.75"/>
    <row r="15" ht="12.75"/>
    <row r="16" ht="12.75"/>
    <row r="19" ht="12.75"/>
    <row r="20" ht="12.75"/>
    <row r="21" ht="12.75"/>
  </sheetData>
  <sheetProtection password="E760" sheet="1" objects="1" scenarios="1"/>
  <mergeCells count="2">
    <mergeCell ref="C1:E1"/>
    <mergeCell ref="C10:F1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5"/>
  <dimension ref="A1:K60"/>
  <sheetViews>
    <sheetView zoomScale="115" zoomScaleNormal="115" zoomScalePageLayoutView="0" workbookViewId="0" topLeftCell="A1">
      <selection activeCell="C43" sqref="C43:G43"/>
    </sheetView>
  </sheetViews>
  <sheetFormatPr defaultColWidth="11.421875" defaultRowHeight="12.75"/>
  <cols>
    <col min="1" max="1" width="7.28125" style="61" customWidth="1"/>
    <col min="2" max="2" width="18.57421875" style="68" customWidth="1"/>
    <col min="3" max="3" width="5.421875" style="66" customWidth="1"/>
    <col min="4" max="5" width="4.28125" style="61" customWidth="1"/>
    <col min="6" max="6" width="20.7109375" style="61" customWidth="1"/>
    <col min="7" max="7" width="1.28515625" style="59" customWidth="1"/>
    <col min="8" max="8" width="20.7109375" style="61" customWidth="1"/>
    <col min="9" max="9" width="4.140625" style="66" customWidth="1"/>
    <col min="10" max="10" width="4.00390625" style="61" customWidth="1"/>
    <col min="11" max="11" width="4.28125" style="59" customWidth="1"/>
    <col min="12" max="16384" width="11.421875" style="59" customWidth="1"/>
  </cols>
  <sheetData>
    <row r="1" spans="1:11" s="60" customFormat="1" ht="16.5" customHeight="1">
      <c r="A1" s="58"/>
      <c r="B1" s="166" t="s">
        <v>83</v>
      </c>
      <c r="C1" s="167"/>
      <c r="D1" s="167"/>
      <c r="E1" s="168"/>
      <c r="F1" s="66"/>
      <c r="G1" s="81"/>
      <c r="H1" s="169" t="s">
        <v>85</v>
      </c>
      <c r="I1" s="170"/>
      <c r="J1" s="170"/>
      <c r="K1" s="171"/>
    </row>
    <row r="2" spans="1:11" ht="12.75">
      <c r="A2" s="87"/>
      <c r="B2" s="158" t="str">
        <f>IF(Rechnen!$V$3=10,'Gruppen-Tabellen'!B6,"4. Gr. A")</f>
        <v>4. Gr. A</v>
      </c>
      <c r="C2" s="159"/>
      <c r="D2" s="159"/>
      <c r="E2" s="160"/>
      <c r="F2" s="82"/>
      <c r="G2" s="91"/>
      <c r="H2" s="158" t="str">
        <f>IF(Rechnen!$V$3=10,'Gruppen-Tabellen'!B4,"2. Gr. A")</f>
        <v>2. Gr. A</v>
      </c>
      <c r="I2" s="159"/>
      <c r="J2" s="159"/>
      <c r="K2" s="160"/>
    </row>
    <row r="3" spans="1:11" ht="12.75">
      <c r="A3" s="84"/>
      <c r="B3" s="158" t="str">
        <f>IF(Rechnen!$V$3=10,'Gruppen-Tabellen'!B7,"5. Gr. A")</f>
        <v>5. Gr. A</v>
      </c>
      <c r="C3" s="159"/>
      <c r="D3" s="159"/>
      <c r="E3" s="160"/>
      <c r="F3" s="82"/>
      <c r="H3" s="158" t="str">
        <f>IF(Rechnen!$W$3=6,'Gruppen-Tabellen'!B10,"2. Gr. B")</f>
        <v>2. Gr. B</v>
      </c>
      <c r="I3" s="159"/>
      <c r="J3" s="159"/>
      <c r="K3" s="160"/>
    </row>
    <row r="4" spans="1:11" ht="12.75">
      <c r="A4" s="87"/>
      <c r="B4" s="158" t="str">
        <f>IF(Rechnen!$W$3=6,'Gruppen-Tabellen'!B12,"4. Gr. B")</f>
        <v>4. Gr. B</v>
      </c>
      <c r="C4" s="159"/>
      <c r="D4" s="159"/>
      <c r="E4" s="160"/>
      <c r="F4" s="82"/>
      <c r="G4" s="91"/>
      <c r="H4" s="158" t="str">
        <f>IF(Rechnen!$X$3=6,'Gruppen-Tabellen'!B16,"2. Gr. C")</f>
        <v>2. Gr. C</v>
      </c>
      <c r="I4" s="159"/>
      <c r="J4" s="159"/>
      <c r="K4" s="160"/>
    </row>
    <row r="5" spans="1:11" ht="12.75">
      <c r="A5" s="83"/>
      <c r="B5" s="158" t="str">
        <f>IF(Rechnen!$X$3=6,'Gruppen-Tabellen'!B18,"4. Gr. C")</f>
        <v>4. Gr. C</v>
      </c>
      <c r="C5" s="159"/>
      <c r="D5" s="159"/>
      <c r="E5" s="160"/>
      <c r="F5" s="66"/>
      <c r="H5" s="158" t="str">
        <f>IF(Rechnen!$Y$3=6,'Gruppen-Tabellen'!B22,"2. Gr. D")</f>
        <v>2. Gr. D</v>
      </c>
      <c r="I5" s="159"/>
      <c r="J5" s="159"/>
      <c r="K5" s="160"/>
    </row>
    <row r="6" spans="1:10" ht="12.75">
      <c r="A6" s="87"/>
      <c r="B6" s="158" t="str">
        <f>IF(Rechnen!$Y$3=6,'Gruppen-Tabellen'!B24,"4. Gr. D")</f>
        <v>4. Gr. D</v>
      </c>
      <c r="C6" s="159"/>
      <c r="D6" s="159"/>
      <c r="E6" s="160"/>
      <c r="F6" s="59"/>
      <c r="G6" s="91"/>
      <c r="H6" s="91"/>
      <c r="J6" s="59"/>
    </row>
    <row r="7" ht="10.5" customHeight="1"/>
    <row r="8" spans="1:11" ht="12.75">
      <c r="A8" s="88"/>
      <c r="B8" s="173" t="s">
        <v>84</v>
      </c>
      <c r="C8" s="174"/>
      <c r="D8" s="174"/>
      <c r="E8" s="175"/>
      <c r="G8" s="91"/>
      <c r="H8" s="163" t="s">
        <v>86</v>
      </c>
      <c r="I8" s="164"/>
      <c r="J8" s="164"/>
      <c r="K8" s="165"/>
    </row>
    <row r="9" spans="1:11" ht="12.75">
      <c r="A9" s="83"/>
      <c r="B9" s="158" t="str">
        <f>IF(Rechnen!$V$3=10,'Gruppen-Tabellen'!B5,"3. Gr. A")</f>
        <v>3. Gr. A</v>
      </c>
      <c r="C9" s="159"/>
      <c r="D9" s="159"/>
      <c r="E9" s="160"/>
      <c r="F9" s="82"/>
      <c r="H9" s="158" t="str">
        <f>IF(Rechnen!$V$3=10,'Gruppen-Tabellen'!B3,"1. Gr. A")</f>
        <v>1. Gr. A</v>
      </c>
      <c r="I9" s="159"/>
      <c r="J9" s="159"/>
      <c r="K9" s="160"/>
    </row>
    <row r="10" spans="1:11" ht="12.75">
      <c r="A10" s="83"/>
      <c r="B10" s="158" t="str">
        <f>IF(Rechnen!$W$3=6,'Gruppen-Tabellen'!B11,"3. Gr. B")</f>
        <v>3. Gr. B</v>
      </c>
      <c r="C10" s="159"/>
      <c r="D10" s="159"/>
      <c r="E10" s="160"/>
      <c r="F10" s="82"/>
      <c r="H10" s="158" t="str">
        <f>IF(Rechnen!$W$3=6,'Gruppen-Tabellen'!B9,"1. Gr. B")</f>
        <v>1. Gr. B</v>
      </c>
      <c r="I10" s="159"/>
      <c r="J10" s="159"/>
      <c r="K10" s="160"/>
    </row>
    <row r="11" spans="1:11" ht="12.75">
      <c r="A11" s="83"/>
      <c r="B11" s="158" t="str">
        <f>IF(Rechnen!$X$3=6,'Gruppen-Tabellen'!B17,"3. Gr. C")</f>
        <v>3. Gr. C</v>
      </c>
      <c r="C11" s="159"/>
      <c r="D11" s="159"/>
      <c r="E11" s="160"/>
      <c r="F11" s="82"/>
      <c r="H11" s="158" t="str">
        <f>IF(Rechnen!$X$3=6,'Gruppen-Tabellen'!B15,"1. Gr. C")</f>
        <v>1. Gr. C</v>
      </c>
      <c r="I11" s="159"/>
      <c r="J11" s="159"/>
      <c r="K11" s="160"/>
    </row>
    <row r="12" spans="1:11" ht="12.75">
      <c r="A12" s="87"/>
      <c r="B12" s="158" t="str">
        <f>IF(Rechnen!$Y$3=6,'Gruppen-Tabellen'!B23,"3. Gr. D")</f>
        <v>3. Gr. D</v>
      </c>
      <c r="C12" s="159"/>
      <c r="D12" s="159"/>
      <c r="E12" s="160"/>
      <c r="F12" s="82"/>
      <c r="G12" s="91"/>
      <c r="H12" s="158" t="str">
        <f>IF(Rechnen!$Y$3=6,'Gruppen-Tabellen'!B21,"1. Gr. D")</f>
        <v>1. Gr. D</v>
      </c>
      <c r="I12" s="159"/>
      <c r="J12" s="159"/>
      <c r="K12" s="160"/>
    </row>
    <row r="13" ht="27" customHeight="1"/>
    <row r="14" spans="1:11" s="63" customFormat="1" ht="33" customHeight="1" thickBot="1">
      <c r="A14" s="89" t="s">
        <v>8</v>
      </c>
      <c r="B14" s="89" t="s">
        <v>9</v>
      </c>
      <c r="C14" s="90" t="s">
        <v>10</v>
      </c>
      <c r="D14" s="147" t="s">
        <v>11</v>
      </c>
      <c r="E14" s="147"/>
      <c r="F14" s="65" t="s">
        <v>12</v>
      </c>
      <c r="G14" s="92"/>
      <c r="H14" s="92"/>
      <c r="I14" s="172" t="s">
        <v>13</v>
      </c>
      <c r="J14" s="172"/>
      <c r="K14" s="172"/>
    </row>
    <row r="15" spans="1:11" ht="13.5">
      <c r="A15" s="95">
        <f>Spielplan!A40+Vorgaben!$D$3+Vorgaben!$D$7</f>
        <v>0.583333333333333</v>
      </c>
      <c r="B15" s="96">
        <v>29</v>
      </c>
      <c r="C15" s="97" t="s">
        <v>14</v>
      </c>
      <c r="D15" s="148" t="s">
        <v>79</v>
      </c>
      <c r="E15" s="148"/>
      <c r="F15" s="98" t="str">
        <f>B2</f>
        <v>4. Gr. A</v>
      </c>
      <c r="G15" s="99" t="s">
        <v>16</v>
      </c>
      <c r="H15" s="100" t="str">
        <f>B3</f>
        <v>5. Gr. A</v>
      </c>
      <c r="I15" s="109"/>
      <c r="J15" s="99" t="s">
        <v>17</v>
      </c>
      <c r="K15" s="110"/>
    </row>
    <row r="16" spans="1:11" ht="14.25" thickBot="1">
      <c r="A16" s="133">
        <f>A15</f>
        <v>0.583333333333333</v>
      </c>
      <c r="B16" s="134">
        <f aca="true" t="shared" si="0" ref="B16:B21">B15+1</f>
        <v>30</v>
      </c>
      <c r="C16" s="135" t="s">
        <v>18</v>
      </c>
      <c r="D16" s="149" t="s">
        <v>79</v>
      </c>
      <c r="E16" s="149" t="s">
        <v>15</v>
      </c>
      <c r="F16" s="104" t="str">
        <f>B4</f>
        <v>4. Gr. B</v>
      </c>
      <c r="G16" s="136" t="s">
        <v>16</v>
      </c>
      <c r="H16" s="137" t="str">
        <f>B5</f>
        <v>4. Gr. C</v>
      </c>
      <c r="I16" s="107"/>
      <c r="J16" s="105" t="s">
        <v>17</v>
      </c>
      <c r="K16" s="108"/>
    </row>
    <row r="17" spans="1:11" ht="13.5">
      <c r="A17" s="138">
        <f>A16+Vorgaben!$D$3+Vorgaben!$D$5</f>
        <v>0.5972222222222219</v>
      </c>
      <c r="B17" s="127">
        <f t="shared" si="0"/>
        <v>31</v>
      </c>
      <c r="C17" s="140" t="s">
        <v>14</v>
      </c>
      <c r="D17" s="161" t="s">
        <v>80</v>
      </c>
      <c r="E17" s="161" t="s">
        <v>19</v>
      </c>
      <c r="F17" s="128" t="str">
        <f>B9</f>
        <v>3. Gr. A</v>
      </c>
      <c r="G17" s="129" t="s">
        <v>16</v>
      </c>
      <c r="H17" s="130" t="str">
        <f>B10</f>
        <v>3. Gr. B</v>
      </c>
      <c r="I17" s="131"/>
      <c r="J17" s="129" t="s">
        <v>17</v>
      </c>
      <c r="K17" s="132"/>
    </row>
    <row r="18" spans="1:11" ht="14.25" thickBot="1">
      <c r="A18" s="111">
        <f>A17</f>
        <v>0.5972222222222219</v>
      </c>
      <c r="B18" s="112">
        <f t="shared" si="0"/>
        <v>32</v>
      </c>
      <c r="C18" s="118" t="s">
        <v>18</v>
      </c>
      <c r="D18" s="150" t="s">
        <v>80</v>
      </c>
      <c r="E18" s="150" t="s">
        <v>19</v>
      </c>
      <c r="F18" s="113" t="str">
        <f>B11</f>
        <v>3. Gr. C</v>
      </c>
      <c r="G18" s="114" t="s">
        <v>16</v>
      </c>
      <c r="H18" s="115" t="str">
        <f>B12</f>
        <v>3. Gr. D</v>
      </c>
      <c r="I18" s="116"/>
      <c r="J18" s="114" t="s">
        <v>17</v>
      </c>
      <c r="K18" s="117"/>
    </row>
    <row r="19" spans="1:11" ht="13.5">
      <c r="A19" s="95">
        <f>A18+Vorgaben!$D$3+Vorgaben!$D$5</f>
        <v>0.6111111111111107</v>
      </c>
      <c r="B19" s="96">
        <f t="shared" si="0"/>
        <v>33</v>
      </c>
      <c r="C19" s="97" t="s">
        <v>14</v>
      </c>
      <c r="D19" s="148" t="s">
        <v>79</v>
      </c>
      <c r="E19" s="148" t="s">
        <v>15</v>
      </c>
      <c r="F19" s="98" t="str">
        <f>B6</f>
        <v>4. Gr. D</v>
      </c>
      <c r="G19" s="99" t="s">
        <v>16</v>
      </c>
      <c r="H19" s="100" t="str">
        <f>B2</f>
        <v>4. Gr. A</v>
      </c>
      <c r="I19" s="109"/>
      <c r="J19" s="99" t="s">
        <v>17</v>
      </c>
      <c r="K19" s="110"/>
    </row>
    <row r="20" spans="1:11" ht="14.25" thickBot="1">
      <c r="A20" s="101">
        <f>A19</f>
        <v>0.6111111111111107</v>
      </c>
      <c r="B20" s="102">
        <f t="shared" si="0"/>
        <v>34</v>
      </c>
      <c r="C20" s="103" t="s">
        <v>18</v>
      </c>
      <c r="D20" s="146" t="s">
        <v>79</v>
      </c>
      <c r="E20" s="146" t="s">
        <v>15</v>
      </c>
      <c r="F20" s="104" t="str">
        <f>B3</f>
        <v>5. Gr. A</v>
      </c>
      <c r="G20" s="105" t="s">
        <v>16</v>
      </c>
      <c r="H20" s="106" t="str">
        <f>B5</f>
        <v>4. Gr. C</v>
      </c>
      <c r="I20" s="107"/>
      <c r="J20" s="105" t="s">
        <v>17</v>
      </c>
      <c r="K20" s="108"/>
    </row>
    <row r="21" spans="1:11" ht="13.5">
      <c r="A21" s="111">
        <f>A20+Vorgaben!$D$3+Vorgaben!$D$5</f>
        <v>0.6249999999999996</v>
      </c>
      <c r="B21" s="112">
        <f t="shared" si="0"/>
        <v>35</v>
      </c>
      <c r="C21" s="140" t="s">
        <v>14</v>
      </c>
      <c r="D21" s="150" t="s">
        <v>81</v>
      </c>
      <c r="E21" s="150" t="s">
        <v>20</v>
      </c>
      <c r="F21" s="113" t="str">
        <f>H2</f>
        <v>2. Gr. A</v>
      </c>
      <c r="G21" s="114" t="s">
        <v>16</v>
      </c>
      <c r="H21" s="115" t="str">
        <f>H3</f>
        <v>2. Gr. B</v>
      </c>
      <c r="I21" s="116"/>
      <c r="J21" s="114" t="s">
        <v>17</v>
      </c>
      <c r="K21" s="117"/>
    </row>
    <row r="22" spans="1:11" ht="14.25" thickBot="1">
      <c r="A22" s="119">
        <f>A21</f>
        <v>0.6249999999999996</v>
      </c>
      <c r="B22" s="120">
        <f aca="true" t="shared" si="1" ref="B22:B42">B21+1</f>
        <v>36</v>
      </c>
      <c r="C22" s="118" t="s">
        <v>18</v>
      </c>
      <c r="D22" s="162" t="s">
        <v>81</v>
      </c>
      <c r="E22" s="162" t="s">
        <v>20</v>
      </c>
      <c r="F22" s="122" t="str">
        <f>H4</f>
        <v>2. Gr. C</v>
      </c>
      <c r="G22" s="123" t="s">
        <v>16</v>
      </c>
      <c r="H22" s="124" t="str">
        <f>H5</f>
        <v>2. Gr. D</v>
      </c>
      <c r="I22" s="125"/>
      <c r="J22" s="123" t="s">
        <v>17</v>
      </c>
      <c r="K22" s="126"/>
    </row>
    <row r="23" spans="1:11" ht="13.5">
      <c r="A23" s="95">
        <f>A22+Vorgaben!$D$3+Vorgaben!$D$5</f>
        <v>0.6388888888888884</v>
      </c>
      <c r="B23" s="96">
        <f>B22+1</f>
        <v>37</v>
      </c>
      <c r="C23" s="97" t="s">
        <v>14</v>
      </c>
      <c r="D23" s="148" t="s">
        <v>82</v>
      </c>
      <c r="E23" s="148" t="s">
        <v>21</v>
      </c>
      <c r="F23" s="98" t="str">
        <f>H9</f>
        <v>1. Gr. A</v>
      </c>
      <c r="G23" s="99" t="s">
        <v>16</v>
      </c>
      <c r="H23" s="100" t="str">
        <f>H10</f>
        <v>1. Gr. B</v>
      </c>
      <c r="I23" s="109"/>
      <c r="J23" s="99" t="s">
        <v>17</v>
      </c>
      <c r="K23" s="110"/>
    </row>
    <row r="24" spans="1:11" ht="14.25" thickBot="1">
      <c r="A24" s="101">
        <f>A23</f>
        <v>0.6388888888888884</v>
      </c>
      <c r="B24" s="102">
        <f t="shared" si="1"/>
        <v>38</v>
      </c>
      <c r="C24" s="103" t="s">
        <v>18</v>
      </c>
      <c r="D24" s="146" t="s">
        <v>82</v>
      </c>
      <c r="E24" s="146" t="s">
        <v>21</v>
      </c>
      <c r="F24" s="104" t="str">
        <f>H11</f>
        <v>1. Gr. C</v>
      </c>
      <c r="G24" s="105" t="s">
        <v>16</v>
      </c>
      <c r="H24" s="106" t="str">
        <f>H12</f>
        <v>1. Gr. D</v>
      </c>
      <c r="I24" s="107"/>
      <c r="J24" s="105" t="s">
        <v>17</v>
      </c>
      <c r="K24" s="108"/>
    </row>
    <row r="25" spans="1:11" ht="13.5">
      <c r="A25" s="111">
        <f>A24+Vorgaben!$D$3+Vorgaben!$D$5</f>
        <v>0.6527777777777772</v>
      </c>
      <c r="B25" s="112">
        <f t="shared" si="1"/>
        <v>39</v>
      </c>
      <c r="C25" s="140" t="s">
        <v>14</v>
      </c>
      <c r="D25" s="150" t="s">
        <v>80</v>
      </c>
      <c r="E25" s="150" t="s">
        <v>19</v>
      </c>
      <c r="F25" s="113" t="str">
        <f>B12</f>
        <v>3. Gr. D</v>
      </c>
      <c r="G25" s="114" t="s">
        <v>16</v>
      </c>
      <c r="H25" s="115" t="str">
        <f>B9</f>
        <v>3. Gr. A</v>
      </c>
      <c r="I25" s="116"/>
      <c r="J25" s="114" t="s">
        <v>17</v>
      </c>
      <c r="K25" s="117"/>
    </row>
    <row r="26" spans="1:11" ht="14.25" thickBot="1">
      <c r="A26" s="119">
        <f>A25</f>
        <v>0.6527777777777772</v>
      </c>
      <c r="B26" s="120">
        <f t="shared" si="1"/>
        <v>40</v>
      </c>
      <c r="C26" s="118" t="s">
        <v>18</v>
      </c>
      <c r="D26" s="162" t="s">
        <v>80</v>
      </c>
      <c r="E26" s="162" t="s">
        <v>19</v>
      </c>
      <c r="F26" s="122" t="str">
        <f>B11</f>
        <v>3. Gr. C</v>
      </c>
      <c r="G26" s="123" t="s">
        <v>16</v>
      </c>
      <c r="H26" s="124" t="str">
        <f>B10</f>
        <v>3. Gr. B</v>
      </c>
      <c r="I26" s="125"/>
      <c r="J26" s="123" t="s">
        <v>17</v>
      </c>
      <c r="K26" s="126"/>
    </row>
    <row r="27" spans="1:11" ht="13.5">
      <c r="A27" s="95">
        <f>A26+Vorgaben!$D$3+Vorgaben!$D$5</f>
        <v>0.6666666666666661</v>
      </c>
      <c r="B27" s="96">
        <f>B26+1</f>
        <v>41</v>
      </c>
      <c r="C27" s="97" t="s">
        <v>14</v>
      </c>
      <c r="D27" s="148" t="s">
        <v>79</v>
      </c>
      <c r="E27" s="148" t="s">
        <v>15</v>
      </c>
      <c r="F27" s="98" t="str">
        <f>B4</f>
        <v>4. Gr. B</v>
      </c>
      <c r="G27" s="99" t="s">
        <v>16</v>
      </c>
      <c r="H27" s="100" t="str">
        <f>B3</f>
        <v>5. Gr. A</v>
      </c>
      <c r="I27" s="109"/>
      <c r="J27" s="99" t="s">
        <v>17</v>
      </c>
      <c r="K27" s="110"/>
    </row>
    <row r="28" spans="1:11" ht="14.25" thickBot="1">
      <c r="A28" s="101">
        <f>A27</f>
        <v>0.6666666666666661</v>
      </c>
      <c r="B28" s="102">
        <f>B27+1</f>
        <v>42</v>
      </c>
      <c r="C28" s="103" t="s">
        <v>18</v>
      </c>
      <c r="D28" s="146" t="s">
        <v>79</v>
      </c>
      <c r="E28" s="146" t="s">
        <v>15</v>
      </c>
      <c r="F28" s="104" t="str">
        <f>B5</f>
        <v>4. Gr. C</v>
      </c>
      <c r="G28" s="105" t="s">
        <v>16</v>
      </c>
      <c r="H28" s="106" t="str">
        <f>B6</f>
        <v>4. Gr. D</v>
      </c>
      <c r="I28" s="107"/>
      <c r="J28" s="105" t="s">
        <v>17</v>
      </c>
      <c r="K28" s="108"/>
    </row>
    <row r="29" spans="1:11" ht="13.5">
      <c r="A29" s="111">
        <f>A28+Vorgaben!$D$3+Vorgaben!$D$5</f>
        <v>0.6805555555555549</v>
      </c>
      <c r="B29" s="112">
        <f>B28+1</f>
        <v>43</v>
      </c>
      <c r="C29" s="140" t="s">
        <v>14</v>
      </c>
      <c r="D29" s="150" t="s">
        <v>81</v>
      </c>
      <c r="E29" s="150" t="s">
        <v>20</v>
      </c>
      <c r="F29" s="113" t="str">
        <f>H2</f>
        <v>2. Gr. A</v>
      </c>
      <c r="G29" s="114" t="s">
        <v>16</v>
      </c>
      <c r="H29" s="115" t="str">
        <f>H4</f>
        <v>2. Gr. C</v>
      </c>
      <c r="I29" s="116"/>
      <c r="J29" s="114" t="s">
        <v>17</v>
      </c>
      <c r="K29" s="117"/>
    </row>
    <row r="30" spans="1:11" ht="14.25" thickBot="1">
      <c r="A30" s="119">
        <f>A29</f>
        <v>0.6805555555555549</v>
      </c>
      <c r="B30" s="120">
        <f t="shared" si="1"/>
        <v>44</v>
      </c>
      <c r="C30" s="118" t="s">
        <v>18</v>
      </c>
      <c r="D30" s="162" t="s">
        <v>81</v>
      </c>
      <c r="E30" s="162" t="s">
        <v>20</v>
      </c>
      <c r="F30" s="122" t="str">
        <f>H3</f>
        <v>2. Gr. B</v>
      </c>
      <c r="G30" s="123" t="s">
        <v>16</v>
      </c>
      <c r="H30" s="124" t="str">
        <f>H5</f>
        <v>2. Gr. D</v>
      </c>
      <c r="I30" s="125"/>
      <c r="J30" s="123" t="s">
        <v>17</v>
      </c>
      <c r="K30" s="126"/>
    </row>
    <row r="31" spans="1:11" ht="13.5">
      <c r="A31" s="95">
        <f>A30+Vorgaben!$D$3+Vorgaben!$D$5</f>
        <v>0.6944444444444438</v>
      </c>
      <c r="B31" s="96">
        <f>B30+1</f>
        <v>45</v>
      </c>
      <c r="C31" s="97" t="s">
        <v>14</v>
      </c>
      <c r="D31" s="148" t="s">
        <v>79</v>
      </c>
      <c r="E31" s="148" t="s">
        <v>15</v>
      </c>
      <c r="F31" s="98" t="str">
        <f>B5</f>
        <v>4. Gr. C</v>
      </c>
      <c r="G31" s="99" t="s">
        <v>16</v>
      </c>
      <c r="H31" s="100" t="str">
        <f>B2</f>
        <v>4. Gr. A</v>
      </c>
      <c r="I31" s="109"/>
      <c r="J31" s="99" t="s">
        <v>17</v>
      </c>
      <c r="K31" s="110"/>
    </row>
    <row r="32" spans="1:11" ht="14.25" thickBot="1">
      <c r="A32" s="101">
        <f>A31</f>
        <v>0.6944444444444438</v>
      </c>
      <c r="B32" s="102">
        <f>B31+1</f>
        <v>46</v>
      </c>
      <c r="C32" s="103" t="s">
        <v>18</v>
      </c>
      <c r="D32" s="146" t="s">
        <v>79</v>
      </c>
      <c r="E32" s="146" t="s">
        <v>15</v>
      </c>
      <c r="F32" s="104" t="str">
        <f>B6</f>
        <v>4. Gr. D</v>
      </c>
      <c r="G32" s="105" t="s">
        <v>16</v>
      </c>
      <c r="H32" s="106" t="str">
        <f>B4</f>
        <v>4. Gr. B</v>
      </c>
      <c r="I32" s="107"/>
      <c r="J32" s="105" t="s">
        <v>17</v>
      </c>
      <c r="K32" s="108"/>
    </row>
    <row r="33" spans="1:11" ht="13.5">
      <c r="A33" s="111">
        <f>A32+Vorgaben!$D$3+Vorgaben!$D$5</f>
        <v>0.7083333333333326</v>
      </c>
      <c r="B33" s="112">
        <f>B32+1</f>
        <v>47</v>
      </c>
      <c r="C33" s="140" t="s">
        <v>14</v>
      </c>
      <c r="D33" s="150" t="s">
        <v>82</v>
      </c>
      <c r="E33" s="150" t="s">
        <v>21</v>
      </c>
      <c r="F33" s="113" t="str">
        <f>H11</f>
        <v>1. Gr. C</v>
      </c>
      <c r="G33" s="114" t="s">
        <v>16</v>
      </c>
      <c r="H33" s="115" t="str">
        <f>H10</f>
        <v>1. Gr. B</v>
      </c>
      <c r="I33" s="116"/>
      <c r="J33" s="114" t="s">
        <v>17</v>
      </c>
      <c r="K33" s="117"/>
    </row>
    <row r="34" spans="1:11" ht="14.25" thickBot="1">
      <c r="A34" s="119">
        <f>A33</f>
        <v>0.7083333333333326</v>
      </c>
      <c r="B34" s="120">
        <f t="shared" si="1"/>
        <v>48</v>
      </c>
      <c r="C34" s="118" t="s">
        <v>18</v>
      </c>
      <c r="D34" s="162" t="s">
        <v>82</v>
      </c>
      <c r="E34" s="162" t="s">
        <v>21</v>
      </c>
      <c r="F34" s="122" t="str">
        <f>H9</f>
        <v>1. Gr. A</v>
      </c>
      <c r="G34" s="123" t="s">
        <v>16</v>
      </c>
      <c r="H34" s="124" t="str">
        <f>H11</f>
        <v>1. Gr. C</v>
      </c>
      <c r="I34" s="125"/>
      <c r="J34" s="123" t="s">
        <v>17</v>
      </c>
      <c r="K34" s="126"/>
    </row>
    <row r="35" spans="1:11" ht="13.5">
      <c r="A35" s="95">
        <f>A34+Vorgaben!$D$3+Vorgaben!$D$5</f>
        <v>0.7222222222222214</v>
      </c>
      <c r="B35" s="96">
        <f>B34+1</f>
        <v>49</v>
      </c>
      <c r="C35" s="97" t="s">
        <v>14</v>
      </c>
      <c r="D35" s="148" t="s">
        <v>80</v>
      </c>
      <c r="E35" s="148" t="s">
        <v>19</v>
      </c>
      <c r="F35" s="98" t="str">
        <f>B10</f>
        <v>3. Gr. B</v>
      </c>
      <c r="G35" s="99" t="s">
        <v>16</v>
      </c>
      <c r="H35" s="100" t="str">
        <f>B12</f>
        <v>3. Gr. D</v>
      </c>
      <c r="I35" s="109"/>
      <c r="J35" s="99" t="s">
        <v>17</v>
      </c>
      <c r="K35" s="110"/>
    </row>
    <row r="36" spans="1:11" ht="14.25" thickBot="1">
      <c r="A36" s="101">
        <f>A35</f>
        <v>0.7222222222222214</v>
      </c>
      <c r="B36" s="102">
        <f t="shared" si="1"/>
        <v>50</v>
      </c>
      <c r="C36" s="103" t="s">
        <v>18</v>
      </c>
      <c r="D36" s="146" t="s">
        <v>80</v>
      </c>
      <c r="E36" s="146" t="s">
        <v>19</v>
      </c>
      <c r="F36" s="104" t="str">
        <f>B9</f>
        <v>3. Gr. A</v>
      </c>
      <c r="G36" s="105" t="s">
        <v>16</v>
      </c>
      <c r="H36" s="106" t="str">
        <f>B11</f>
        <v>3. Gr. C</v>
      </c>
      <c r="I36" s="107"/>
      <c r="J36" s="105" t="s">
        <v>17</v>
      </c>
      <c r="K36" s="108"/>
    </row>
    <row r="37" spans="1:11" ht="13.5">
      <c r="A37" s="111">
        <f>A36+Vorgaben!$D$3+Vorgaben!$D$5</f>
        <v>0.7361111111111103</v>
      </c>
      <c r="B37" s="112">
        <f t="shared" si="1"/>
        <v>51</v>
      </c>
      <c r="C37" s="140" t="s">
        <v>14</v>
      </c>
      <c r="D37" s="150" t="s">
        <v>81</v>
      </c>
      <c r="E37" s="150" t="s">
        <v>20</v>
      </c>
      <c r="F37" s="113" t="str">
        <f>H4</f>
        <v>2. Gr. C</v>
      </c>
      <c r="G37" s="114" t="s">
        <v>16</v>
      </c>
      <c r="H37" s="115" t="str">
        <f>H3</f>
        <v>2. Gr. B</v>
      </c>
      <c r="I37" s="116"/>
      <c r="J37" s="114" t="s">
        <v>17</v>
      </c>
      <c r="K37" s="117"/>
    </row>
    <row r="38" spans="1:11" ht="14.25" thickBot="1">
      <c r="A38" s="119">
        <f>A37</f>
        <v>0.7361111111111103</v>
      </c>
      <c r="B38" s="120">
        <f t="shared" si="1"/>
        <v>52</v>
      </c>
      <c r="C38" s="118" t="s">
        <v>18</v>
      </c>
      <c r="D38" s="162" t="s">
        <v>81</v>
      </c>
      <c r="E38" s="162" t="s">
        <v>20</v>
      </c>
      <c r="F38" s="122" t="str">
        <f>H5</f>
        <v>2. Gr. D</v>
      </c>
      <c r="G38" s="123" t="s">
        <v>16</v>
      </c>
      <c r="H38" s="124" t="str">
        <f>H2</f>
        <v>2. Gr. A</v>
      </c>
      <c r="I38" s="125"/>
      <c r="J38" s="123" t="s">
        <v>17</v>
      </c>
      <c r="K38" s="126"/>
    </row>
    <row r="39" spans="1:11" ht="13.5">
      <c r="A39" s="95">
        <f>A38+Vorgaben!$D$3+Vorgaben!$D$5</f>
        <v>0.7499999999999991</v>
      </c>
      <c r="B39" s="96">
        <f>B38+1</f>
        <v>53</v>
      </c>
      <c r="C39" s="97" t="s">
        <v>14</v>
      </c>
      <c r="D39" s="148" t="s">
        <v>79</v>
      </c>
      <c r="E39" s="148" t="s">
        <v>15</v>
      </c>
      <c r="F39" s="98" t="str">
        <f>B2</f>
        <v>4. Gr. A</v>
      </c>
      <c r="G39" s="99" t="s">
        <v>16</v>
      </c>
      <c r="H39" s="100" t="str">
        <f>B4</f>
        <v>4. Gr. B</v>
      </c>
      <c r="I39" s="109"/>
      <c r="J39" s="99" t="s">
        <v>17</v>
      </c>
      <c r="K39" s="110"/>
    </row>
    <row r="40" spans="1:11" ht="13.5">
      <c r="A40" s="101">
        <f>A39</f>
        <v>0.7499999999999991</v>
      </c>
      <c r="B40" s="102">
        <f>B39+1</f>
        <v>54</v>
      </c>
      <c r="C40" s="103" t="s">
        <v>18</v>
      </c>
      <c r="D40" s="146" t="s">
        <v>79</v>
      </c>
      <c r="E40" s="146" t="s">
        <v>15</v>
      </c>
      <c r="F40" s="104" t="str">
        <f>B3</f>
        <v>5. Gr. A</v>
      </c>
      <c r="G40" s="105" t="s">
        <v>16</v>
      </c>
      <c r="H40" s="106" t="str">
        <f>B6</f>
        <v>4. Gr. D</v>
      </c>
      <c r="I40" s="107"/>
      <c r="J40" s="105" t="s">
        <v>17</v>
      </c>
      <c r="K40" s="108"/>
    </row>
    <row r="41" spans="1:11" ht="13.5">
      <c r="A41" s="111">
        <f>A40+Vorgaben!$D$3+Vorgaben!$D$5</f>
        <v>0.763888888888888</v>
      </c>
      <c r="B41" s="112">
        <f>B40+1</f>
        <v>55</v>
      </c>
      <c r="C41" s="118" t="s">
        <v>14</v>
      </c>
      <c r="D41" s="150" t="s">
        <v>82</v>
      </c>
      <c r="E41" s="150" t="s">
        <v>21</v>
      </c>
      <c r="F41" s="113" t="str">
        <f>H12</f>
        <v>1. Gr. D</v>
      </c>
      <c r="G41" s="114" t="s">
        <v>16</v>
      </c>
      <c r="H41" s="115" t="str">
        <f>H9</f>
        <v>1. Gr. A</v>
      </c>
      <c r="I41" s="116"/>
      <c r="J41" s="114" t="s">
        <v>17</v>
      </c>
      <c r="K41" s="117"/>
    </row>
    <row r="42" spans="1:11" ht="14.25" thickBot="1">
      <c r="A42" s="119">
        <f>A41</f>
        <v>0.763888888888888</v>
      </c>
      <c r="B42" s="120">
        <f t="shared" si="1"/>
        <v>56</v>
      </c>
      <c r="C42" s="121" t="s">
        <v>18</v>
      </c>
      <c r="D42" s="162" t="s">
        <v>82</v>
      </c>
      <c r="E42" s="162" t="s">
        <v>21</v>
      </c>
      <c r="F42" s="122" t="str">
        <f>H10</f>
        <v>1. Gr. B</v>
      </c>
      <c r="G42" s="123" t="s">
        <v>16</v>
      </c>
      <c r="H42" s="124" t="str">
        <f>H12</f>
        <v>1. Gr. D</v>
      </c>
      <c r="I42" s="125"/>
      <c r="J42" s="123" t="s">
        <v>17</v>
      </c>
      <c r="K42" s="126"/>
    </row>
    <row r="43" spans="3:11" ht="34.5" customHeight="1">
      <c r="C43" s="154" t="s">
        <v>78</v>
      </c>
      <c r="D43" s="154"/>
      <c r="E43" s="154"/>
      <c r="F43" s="154"/>
      <c r="G43" s="154"/>
      <c r="K43" s="86">
        <f>IF(Spielplan!K40="","",Spielplan!K40)</f>
      </c>
    </row>
    <row r="44" spans="3:11" ht="15">
      <c r="C44" s="80" t="s">
        <v>62</v>
      </c>
      <c r="D44" s="155" t="str">
        <f>IF(Rechnen2!$Y$3=6,'Gruppen-Tabellen2'!B21,"1. Gr. 1")</f>
        <v>1. Gr. 1</v>
      </c>
      <c r="E44" s="156"/>
      <c r="F44" s="156"/>
      <c r="G44" s="157"/>
      <c r="H44" s="93"/>
      <c r="K44" s="86">
        <f>IF(Spielplan!K36="","",Spielplan!K36)</f>
      </c>
    </row>
    <row r="45" spans="3:9" ht="15">
      <c r="C45" s="80" t="s">
        <v>63</v>
      </c>
      <c r="D45" s="151" t="str">
        <f>IF(Rechnen2!$Y$3=6,'Gruppen-Tabellen2'!B22,"2. Gr. 1")</f>
        <v>2. Gr. 1</v>
      </c>
      <c r="E45" s="152"/>
      <c r="F45" s="152"/>
      <c r="G45" s="153"/>
      <c r="I45" s="79"/>
    </row>
    <row r="46" spans="3:7" ht="15">
      <c r="C46" s="80" t="s">
        <v>64</v>
      </c>
      <c r="D46" s="151" t="str">
        <f>IF(Rechnen2!$Y$3=6,'Gruppen-Tabellen2'!B23,"3. Gr. 1")</f>
        <v>3. Gr. 1</v>
      </c>
      <c r="E46" s="152"/>
      <c r="F46" s="152"/>
      <c r="G46" s="153"/>
    </row>
    <row r="47" spans="3:8" ht="15">
      <c r="C47" s="80" t="s">
        <v>65</v>
      </c>
      <c r="D47" s="155" t="str">
        <f>IF(Rechnen2!$Y$3=6,'Gruppen-Tabellen2'!B24,"4. Gr. 1")</f>
        <v>4. Gr. 1</v>
      </c>
      <c r="E47" s="156"/>
      <c r="F47" s="156"/>
      <c r="G47" s="157"/>
      <c r="H47" s="93"/>
    </row>
    <row r="48" spans="3:7" ht="15">
      <c r="C48" s="80" t="s">
        <v>66</v>
      </c>
      <c r="D48" s="151" t="str">
        <f>IF(Rechnen2!$X$3=6,'Gruppen-Tabellen2'!B15,"1. Gr. 2")</f>
        <v>1. Gr. 2</v>
      </c>
      <c r="E48" s="152"/>
      <c r="F48" s="152"/>
      <c r="G48" s="153"/>
    </row>
    <row r="49" spans="3:7" ht="15">
      <c r="C49" s="80" t="s">
        <v>67</v>
      </c>
      <c r="D49" s="151" t="str">
        <f>IF(Rechnen2!$X$3=6,'Gruppen-Tabellen2'!B16,"2. Gr. 2")</f>
        <v>2. Gr. 2</v>
      </c>
      <c r="E49" s="152"/>
      <c r="F49" s="152"/>
      <c r="G49" s="153"/>
    </row>
    <row r="50" spans="3:8" ht="15">
      <c r="C50" s="80" t="s">
        <v>68</v>
      </c>
      <c r="D50" s="155" t="str">
        <f>IF(Rechnen2!$X$3=6,'Gruppen-Tabellen2'!B17,"3. Gr. 2")</f>
        <v>3. Gr. 2</v>
      </c>
      <c r="E50" s="156"/>
      <c r="F50" s="156"/>
      <c r="G50" s="157"/>
      <c r="H50" s="93"/>
    </row>
    <row r="51" spans="3:7" ht="15">
      <c r="C51" s="80" t="s">
        <v>69</v>
      </c>
      <c r="D51" s="151" t="str">
        <f>IF(Rechnen2!$X$3=6,'Gruppen-Tabellen2'!B18,"4. Gr. 2")</f>
        <v>4. Gr. 2</v>
      </c>
      <c r="E51" s="152"/>
      <c r="F51" s="152"/>
      <c r="G51" s="153"/>
    </row>
    <row r="52" spans="3:7" ht="15">
      <c r="C52" s="80" t="s">
        <v>70</v>
      </c>
      <c r="D52" s="151" t="str">
        <f>IF(Rechnen2!$W$3=6,'Gruppen-Tabellen2'!B9,"1. Gr. 3")</f>
        <v>1. Gr. 3</v>
      </c>
      <c r="E52" s="152"/>
      <c r="F52" s="152"/>
      <c r="G52" s="153"/>
    </row>
    <row r="53" spans="3:8" ht="15">
      <c r="C53" s="80" t="s">
        <v>71</v>
      </c>
      <c r="D53" s="155" t="str">
        <f>IF(Rechnen2!$W$3=6,'Gruppen-Tabellen2'!B10,"2. Gr. 3")</f>
        <v>2. Gr. 3</v>
      </c>
      <c r="E53" s="156"/>
      <c r="F53" s="156"/>
      <c r="G53" s="157"/>
      <c r="H53" s="93"/>
    </row>
    <row r="54" spans="3:7" ht="15">
      <c r="C54" s="80" t="s">
        <v>72</v>
      </c>
      <c r="D54" s="151" t="str">
        <f>IF(Rechnen2!$W$3=6,'Gruppen-Tabellen2'!B11,"3. Gr. 3")</f>
        <v>3. Gr. 3</v>
      </c>
      <c r="E54" s="152"/>
      <c r="F54" s="152"/>
      <c r="G54" s="153"/>
    </row>
    <row r="55" spans="3:7" ht="15">
      <c r="C55" s="80" t="s">
        <v>73</v>
      </c>
      <c r="D55" s="151" t="str">
        <f>IF(Rechnen2!$W$3=6,'Gruppen-Tabellen2'!B12,"4. Gr. 3")</f>
        <v>4. Gr. 3</v>
      </c>
      <c r="E55" s="152"/>
      <c r="F55" s="152"/>
      <c r="G55" s="153"/>
    </row>
    <row r="56" spans="3:7" ht="15">
      <c r="C56" s="80" t="s">
        <v>74</v>
      </c>
      <c r="D56" s="151" t="str">
        <f>IF(Rechnen2!$V$3=10,'Gruppen-Tabellen2'!B3,"1. Gr. 4")</f>
        <v>1. Gr. 4</v>
      </c>
      <c r="E56" s="152"/>
      <c r="F56" s="152"/>
      <c r="G56" s="153"/>
    </row>
    <row r="57" spans="3:7" ht="15">
      <c r="C57" s="80" t="s">
        <v>75</v>
      </c>
      <c r="D57" s="151" t="str">
        <f>IF(Rechnen2!$V$3=10,'Gruppen-Tabellen2'!B4,"2. Gr. 4")</f>
        <v>2. Gr. 4</v>
      </c>
      <c r="E57" s="152"/>
      <c r="F57" s="152"/>
      <c r="G57" s="153"/>
    </row>
    <row r="58" spans="3:7" ht="15">
      <c r="C58" s="80" t="s">
        <v>76</v>
      </c>
      <c r="D58" s="151" t="str">
        <f>IF(Rechnen2!$V$3=10,'Gruppen-Tabellen2'!B5,"3. Gr. 4")</f>
        <v>3. Gr. 4</v>
      </c>
      <c r="E58" s="152"/>
      <c r="F58" s="152"/>
      <c r="G58" s="153"/>
    </row>
    <row r="59" spans="3:7" ht="15">
      <c r="C59" s="80" t="s">
        <v>77</v>
      </c>
      <c r="D59" s="151" t="str">
        <f>IF(Rechnen2!$V$3=10,'Gruppen-Tabellen2'!B6,"4. Gr. 4")</f>
        <v>4. Gr. 4</v>
      </c>
      <c r="E59" s="152"/>
      <c r="F59" s="152"/>
      <c r="G59" s="153"/>
    </row>
    <row r="60" spans="3:7" ht="15">
      <c r="C60" s="80" t="s">
        <v>90</v>
      </c>
      <c r="D60" s="151" t="str">
        <f>IF(Rechnen2!$V$3=10,'Gruppen-Tabellen2'!B7,"5. Gr. 4")</f>
        <v>5. Gr. 4</v>
      </c>
      <c r="E60" s="152"/>
      <c r="F60" s="152"/>
      <c r="G60" s="153"/>
    </row>
  </sheetData>
  <sheetProtection/>
  <mergeCells count="69">
    <mergeCell ref="D58:G58"/>
    <mergeCell ref="D59:G59"/>
    <mergeCell ref="D47:G47"/>
    <mergeCell ref="D48:G48"/>
    <mergeCell ref="D49:G49"/>
    <mergeCell ref="D54:G54"/>
    <mergeCell ref="D55:G55"/>
    <mergeCell ref="D56:G56"/>
    <mergeCell ref="D53:G53"/>
    <mergeCell ref="D35:E35"/>
    <mergeCell ref="B2:E2"/>
    <mergeCell ref="B3:E3"/>
    <mergeCell ref="B4:E4"/>
    <mergeCell ref="B5:E5"/>
    <mergeCell ref="B6:E6"/>
    <mergeCell ref="B8:E8"/>
    <mergeCell ref="B10:E10"/>
    <mergeCell ref="B11:E11"/>
    <mergeCell ref="B12:E12"/>
    <mergeCell ref="D23:E23"/>
    <mergeCell ref="D24:E24"/>
    <mergeCell ref="D25:E25"/>
    <mergeCell ref="H1:K1"/>
    <mergeCell ref="H2:K2"/>
    <mergeCell ref="H3:K3"/>
    <mergeCell ref="H4:K4"/>
    <mergeCell ref="H5:K5"/>
    <mergeCell ref="I14:K14"/>
    <mergeCell ref="H9:K9"/>
    <mergeCell ref="H10:K10"/>
    <mergeCell ref="H11:K11"/>
    <mergeCell ref="H12:K12"/>
    <mergeCell ref="H8:K8"/>
    <mergeCell ref="B1:E1"/>
    <mergeCell ref="D38:E38"/>
    <mergeCell ref="D41:E41"/>
    <mergeCell ref="D42:E42"/>
    <mergeCell ref="D31:E31"/>
    <mergeCell ref="D40:E40"/>
    <mergeCell ref="D34:E34"/>
    <mergeCell ref="D28:E28"/>
    <mergeCell ref="D39:E39"/>
    <mergeCell ref="B9:E9"/>
    <mergeCell ref="D30:E30"/>
    <mergeCell ref="D36:E36"/>
    <mergeCell ref="D27:E27"/>
    <mergeCell ref="D32:E32"/>
    <mergeCell ref="D29:E29"/>
    <mergeCell ref="D33:E33"/>
    <mergeCell ref="D22:E22"/>
    <mergeCell ref="D19:E19"/>
    <mergeCell ref="D20:E20"/>
    <mergeCell ref="D60:G60"/>
    <mergeCell ref="C43:G43"/>
    <mergeCell ref="D50:G50"/>
    <mergeCell ref="D51:G51"/>
    <mergeCell ref="D52:G52"/>
    <mergeCell ref="D37:E37"/>
    <mergeCell ref="D44:G44"/>
    <mergeCell ref="D45:G45"/>
    <mergeCell ref="D46:G46"/>
    <mergeCell ref="D57:G57"/>
    <mergeCell ref="D26:E26"/>
    <mergeCell ref="D14:E14"/>
    <mergeCell ref="D15:E15"/>
    <mergeCell ref="D16:E16"/>
    <mergeCell ref="D17:E17"/>
    <mergeCell ref="D18:E18"/>
    <mergeCell ref="D21:E21"/>
  </mergeCells>
  <printOptions/>
  <pageMargins left="0.53" right="0.16" top="1.21" bottom="0.19" header="0.33" footer="0.13"/>
  <pageSetup horizontalDpi="300" verticalDpi="300" orientation="portrait" paperSize="9" r:id="rId2"/>
  <headerFooter alignWithMargins="0">
    <oddHeader>&amp;LVereins
Name
&amp;C&amp;"Arial,Fett"&amp;14&amp;ETurnier 
Spielplan
&amp;RDatum</oddHeader>
  </headerFooter>
  <legacyDrawing r:id="rId1"/>
</worksheet>
</file>

<file path=xl/worksheets/sheet5.xml><?xml version="1.0" encoding="utf-8"?>
<worksheet xmlns="http://schemas.openxmlformats.org/spreadsheetml/2006/main" xmlns:r="http://schemas.openxmlformats.org/officeDocument/2006/relationships">
  <sheetPr codeName="Tabelle3"/>
  <dimension ref="A1:K46"/>
  <sheetViews>
    <sheetView zoomScale="110" zoomScaleNormal="110" zoomScalePageLayoutView="0" workbookViewId="0" topLeftCell="A1">
      <selection activeCell="L32" sqref="L32"/>
    </sheetView>
  </sheetViews>
  <sheetFormatPr defaultColWidth="11.421875" defaultRowHeight="12.75"/>
  <cols>
    <col min="1" max="1" width="6.140625" style="61" customWidth="1"/>
    <col min="2" max="2" width="18.57421875" style="68" customWidth="1"/>
    <col min="3" max="3" width="5.421875" style="66" customWidth="1"/>
    <col min="4" max="5" width="4.28125" style="61" customWidth="1"/>
    <col min="6" max="6" width="20.7109375" style="61" customWidth="1"/>
    <col min="7" max="7" width="1.28515625" style="59" customWidth="1"/>
    <col min="8" max="8" width="20.7109375" style="61" customWidth="1"/>
    <col min="9" max="9" width="4.140625" style="66" customWidth="1"/>
    <col min="10" max="10" width="1.7109375" style="61" customWidth="1"/>
    <col min="11" max="11" width="4.28125" style="59" customWidth="1"/>
    <col min="12" max="16384" width="11.421875" style="59" customWidth="1"/>
  </cols>
  <sheetData>
    <row r="1" spans="1:11" s="60" customFormat="1" ht="16.5" customHeight="1">
      <c r="A1" s="58"/>
      <c r="B1" s="166" t="s">
        <v>0</v>
      </c>
      <c r="C1" s="167"/>
      <c r="D1" s="167"/>
      <c r="E1" s="168"/>
      <c r="F1" s="59"/>
      <c r="H1" s="169" t="s">
        <v>3</v>
      </c>
      <c r="I1" s="170"/>
      <c r="J1" s="170"/>
      <c r="K1" s="171"/>
    </row>
    <row r="2" spans="2:11" ht="12.75">
      <c r="B2" s="176" t="str">
        <f>Vorgaben!A2</f>
        <v>A1</v>
      </c>
      <c r="C2" s="177"/>
      <c r="D2" s="177"/>
      <c r="E2" s="178"/>
      <c r="F2" s="59"/>
      <c r="H2" s="176" t="str">
        <f>Vorgaben!B2</f>
        <v>C1</v>
      </c>
      <c r="I2" s="177"/>
      <c r="J2" s="177"/>
      <c r="K2" s="178"/>
    </row>
    <row r="3" spans="1:11" ht="12.75">
      <c r="A3" s="62"/>
      <c r="B3" s="176" t="str">
        <f>Vorgaben!A3</f>
        <v>A2</v>
      </c>
      <c r="C3" s="177"/>
      <c r="D3" s="177"/>
      <c r="E3" s="178"/>
      <c r="F3" s="59"/>
      <c r="H3" s="176" t="str">
        <f>Vorgaben!B3</f>
        <v>C2</v>
      </c>
      <c r="I3" s="177"/>
      <c r="J3" s="177"/>
      <c r="K3" s="178"/>
    </row>
    <row r="4" spans="2:11" ht="12.75">
      <c r="B4" s="176" t="str">
        <f>Vorgaben!A4</f>
        <v>A3</v>
      </c>
      <c r="C4" s="177"/>
      <c r="D4" s="177"/>
      <c r="E4" s="178"/>
      <c r="F4" s="59"/>
      <c r="H4" s="176" t="str">
        <f>Vorgaben!B4</f>
        <v>C3</v>
      </c>
      <c r="I4" s="177"/>
      <c r="J4" s="177"/>
      <c r="K4" s="178"/>
    </row>
    <row r="5" spans="2:11" ht="12.75">
      <c r="B5" s="176" t="str">
        <f>Vorgaben!A5</f>
        <v>A4</v>
      </c>
      <c r="C5" s="177"/>
      <c r="D5" s="177"/>
      <c r="E5" s="178"/>
      <c r="F5" s="59"/>
      <c r="H5" s="176" t="str">
        <f>Vorgaben!B5</f>
        <v>C4</v>
      </c>
      <c r="I5" s="177"/>
      <c r="J5" s="177"/>
      <c r="K5" s="178"/>
    </row>
    <row r="6" spans="2:10" ht="12.75">
      <c r="B6" s="176" t="str">
        <f>Vorgaben!A6</f>
        <v>A5</v>
      </c>
      <c r="C6" s="177"/>
      <c r="D6" s="177"/>
      <c r="E6" s="178"/>
      <c r="F6" s="59"/>
      <c r="H6" s="59"/>
      <c r="J6" s="59"/>
    </row>
    <row r="7" ht="24.75" customHeight="1"/>
    <row r="8" spans="2:11" ht="12.75">
      <c r="B8" s="166" t="s">
        <v>6</v>
      </c>
      <c r="C8" s="167"/>
      <c r="D8" s="167"/>
      <c r="E8" s="168"/>
      <c r="H8" s="169" t="s">
        <v>7</v>
      </c>
      <c r="I8" s="170"/>
      <c r="J8" s="170"/>
      <c r="K8" s="171"/>
    </row>
    <row r="9" spans="2:11" ht="12.75">
      <c r="B9" s="176" t="str">
        <f>Vorgaben!A9</f>
        <v>B1</v>
      </c>
      <c r="C9" s="177"/>
      <c r="D9" s="177"/>
      <c r="E9" s="178"/>
      <c r="H9" s="176" t="str">
        <f>Vorgaben!B9</f>
        <v>D1</v>
      </c>
      <c r="I9" s="177"/>
      <c r="J9" s="177"/>
      <c r="K9" s="178"/>
    </row>
    <row r="10" spans="2:11" ht="12.75">
      <c r="B10" s="176" t="str">
        <f>Vorgaben!A10</f>
        <v>B2</v>
      </c>
      <c r="C10" s="177"/>
      <c r="D10" s="177"/>
      <c r="E10" s="178"/>
      <c r="H10" s="176" t="str">
        <f>Vorgaben!B10</f>
        <v>D2</v>
      </c>
      <c r="I10" s="177"/>
      <c r="J10" s="177"/>
      <c r="K10" s="178"/>
    </row>
    <row r="11" spans="2:11" ht="12.75">
      <c r="B11" s="176" t="str">
        <f>Vorgaben!A11</f>
        <v>B3</v>
      </c>
      <c r="C11" s="177"/>
      <c r="D11" s="177"/>
      <c r="E11" s="178"/>
      <c r="H11" s="176" t="str">
        <f>Vorgaben!B11</f>
        <v>D3</v>
      </c>
      <c r="I11" s="177"/>
      <c r="J11" s="177"/>
      <c r="K11" s="178"/>
    </row>
    <row r="12" spans="2:11" ht="12.75">
      <c r="B12" s="176" t="str">
        <f>Vorgaben!A12</f>
        <v>B4</v>
      </c>
      <c r="C12" s="177"/>
      <c r="D12" s="177"/>
      <c r="E12" s="178"/>
      <c r="H12" s="176" t="str">
        <f>Vorgaben!B12</f>
        <v>D4</v>
      </c>
      <c r="I12" s="177"/>
      <c r="J12" s="177"/>
      <c r="K12" s="178"/>
    </row>
    <row r="14" spans="1:11" s="63" customFormat="1" ht="33" customHeight="1" thickBot="1">
      <c r="A14" s="63" t="s">
        <v>8</v>
      </c>
      <c r="B14" s="63" t="s">
        <v>9</v>
      </c>
      <c r="C14" s="64" t="s">
        <v>10</v>
      </c>
      <c r="D14" s="179" t="s">
        <v>11</v>
      </c>
      <c r="E14" s="179"/>
      <c r="F14" s="65" t="s">
        <v>12</v>
      </c>
      <c r="G14" s="65"/>
      <c r="H14" s="65"/>
      <c r="I14" s="172" t="s">
        <v>13</v>
      </c>
      <c r="J14" s="172"/>
      <c r="K14" s="172"/>
    </row>
    <row r="15" spans="1:11" ht="13.5">
      <c r="A15" s="95">
        <f>Vorgaben!D13</f>
        <v>0.3958333333333333</v>
      </c>
      <c r="B15" s="96">
        <v>1</v>
      </c>
      <c r="C15" s="97" t="s">
        <v>14</v>
      </c>
      <c r="D15" s="148" t="s">
        <v>15</v>
      </c>
      <c r="E15" s="148"/>
      <c r="F15" s="98" t="str">
        <f>B2</f>
        <v>A1</v>
      </c>
      <c r="G15" s="99" t="s">
        <v>16</v>
      </c>
      <c r="H15" s="100" t="str">
        <f>B3</f>
        <v>A2</v>
      </c>
      <c r="I15" s="109"/>
      <c r="J15" s="99" t="s">
        <v>17</v>
      </c>
      <c r="K15" s="110"/>
    </row>
    <row r="16" spans="1:11" ht="14.25" thickBot="1">
      <c r="A16" s="101">
        <f>A15</f>
        <v>0.3958333333333333</v>
      </c>
      <c r="B16" s="102">
        <f aca="true" t="shared" si="0" ref="B16:B42">B15+1</f>
        <v>2</v>
      </c>
      <c r="C16" s="103" t="s">
        <v>18</v>
      </c>
      <c r="D16" s="146" t="s">
        <v>15</v>
      </c>
      <c r="E16" s="146" t="s">
        <v>15</v>
      </c>
      <c r="F16" s="104" t="str">
        <f>B4</f>
        <v>A3</v>
      </c>
      <c r="G16" s="105" t="s">
        <v>16</v>
      </c>
      <c r="H16" s="106" t="str">
        <f>B5</f>
        <v>A4</v>
      </c>
      <c r="I16" s="107"/>
      <c r="J16" s="105" t="s">
        <v>17</v>
      </c>
      <c r="K16" s="108"/>
    </row>
    <row r="17" spans="1:11" ht="13.5">
      <c r="A17" s="138">
        <f>A16+Vorgaben!$D$3+Vorgaben!$D$5</f>
        <v>0.4097222222222222</v>
      </c>
      <c r="B17" s="127">
        <f t="shared" si="0"/>
        <v>3</v>
      </c>
      <c r="C17" s="140" t="s">
        <v>14</v>
      </c>
      <c r="D17" s="161" t="s">
        <v>19</v>
      </c>
      <c r="E17" s="161" t="s">
        <v>19</v>
      </c>
      <c r="F17" s="128" t="str">
        <f>B9</f>
        <v>B1</v>
      </c>
      <c r="G17" s="129" t="s">
        <v>16</v>
      </c>
      <c r="H17" s="130" t="str">
        <f>B10</f>
        <v>B2</v>
      </c>
      <c r="I17" s="131"/>
      <c r="J17" s="129" t="s">
        <v>17</v>
      </c>
      <c r="K17" s="132"/>
    </row>
    <row r="18" spans="1:11" ht="14.25" thickBot="1">
      <c r="A18" s="111">
        <f>A17</f>
        <v>0.4097222222222222</v>
      </c>
      <c r="B18" s="112">
        <f t="shared" si="0"/>
        <v>4</v>
      </c>
      <c r="C18" s="118" t="s">
        <v>18</v>
      </c>
      <c r="D18" s="150" t="s">
        <v>19</v>
      </c>
      <c r="E18" s="150" t="s">
        <v>19</v>
      </c>
      <c r="F18" s="113" t="str">
        <f>B11</f>
        <v>B3</v>
      </c>
      <c r="G18" s="114" t="s">
        <v>16</v>
      </c>
      <c r="H18" s="115" t="str">
        <f>B12</f>
        <v>B4</v>
      </c>
      <c r="I18" s="116"/>
      <c r="J18" s="114" t="s">
        <v>17</v>
      </c>
      <c r="K18" s="117"/>
    </row>
    <row r="19" spans="1:11" ht="13.5">
      <c r="A19" s="95">
        <f>A18+Vorgaben!$D$3+Vorgaben!$D$5</f>
        <v>0.4236111111111111</v>
      </c>
      <c r="B19" s="96">
        <f t="shared" si="0"/>
        <v>5</v>
      </c>
      <c r="C19" s="97" t="s">
        <v>14</v>
      </c>
      <c r="D19" s="148" t="s">
        <v>15</v>
      </c>
      <c r="E19" s="148" t="s">
        <v>15</v>
      </c>
      <c r="F19" s="98" t="str">
        <f>B6</f>
        <v>A5</v>
      </c>
      <c r="G19" s="99" t="s">
        <v>16</v>
      </c>
      <c r="H19" s="100" t="str">
        <f>B2</f>
        <v>A1</v>
      </c>
      <c r="I19" s="109"/>
      <c r="J19" s="99" t="s">
        <v>17</v>
      </c>
      <c r="K19" s="110"/>
    </row>
    <row r="20" spans="1:11" ht="14.25" thickBot="1">
      <c r="A20" s="101">
        <f>A19</f>
        <v>0.4236111111111111</v>
      </c>
      <c r="B20" s="102">
        <f t="shared" si="0"/>
        <v>6</v>
      </c>
      <c r="C20" s="103" t="s">
        <v>18</v>
      </c>
      <c r="D20" s="146" t="s">
        <v>15</v>
      </c>
      <c r="E20" s="146" t="s">
        <v>15</v>
      </c>
      <c r="F20" s="104" t="str">
        <f>B3</f>
        <v>A2</v>
      </c>
      <c r="G20" s="105" t="s">
        <v>16</v>
      </c>
      <c r="H20" s="106" t="str">
        <f>B5</f>
        <v>A4</v>
      </c>
      <c r="I20" s="107"/>
      <c r="J20" s="105" t="s">
        <v>17</v>
      </c>
      <c r="K20" s="108"/>
    </row>
    <row r="21" spans="1:11" ht="13.5">
      <c r="A21" s="138">
        <f>A20+Vorgaben!$D$3+Vorgaben!$D$5</f>
        <v>0.4375</v>
      </c>
      <c r="B21" s="127">
        <f t="shared" si="0"/>
        <v>7</v>
      </c>
      <c r="C21" s="140" t="s">
        <v>14</v>
      </c>
      <c r="D21" s="161" t="s">
        <v>20</v>
      </c>
      <c r="E21" s="161" t="s">
        <v>20</v>
      </c>
      <c r="F21" s="128" t="str">
        <f>H2</f>
        <v>C1</v>
      </c>
      <c r="G21" s="129" t="s">
        <v>16</v>
      </c>
      <c r="H21" s="130" t="str">
        <f>H3</f>
        <v>C2</v>
      </c>
      <c r="I21" s="131"/>
      <c r="J21" s="129" t="s">
        <v>17</v>
      </c>
      <c r="K21" s="132"/>
    </row>
    <row r="22" spans="1:11" ht="14.25" thickBot="1">
      <c r="A22" s="111">
        <f>A21</f>
        <v>0.4375</v>
      </c>
      <c r="B22" s="112">
        <f t="shared" si="0"/>
        <v>8</v>
      </c>
      <c r="C22" s="118" t="s">
        <v>18</v>
      </c>
      <c r="D22" s="150" t="s">
        <v>20</v>
      </c>
      <c r="E22" s="150" t="s">
        <v>20</v>
      </c>
      <c r="F22" s="113" t="str">
        <f>H4</f>
        <v>C3</v>
      </c>
      <c r="G22" s="114" t="s">
        <v>16</v>
      </c>
      <c r="H22" s="115" t="str">
        <f>H5</f>
        <v>C4</v>
      </c>
      <c r="I22" s="116"/>
      <c r="J22" s="114" t="s">
        <v>17</v>
      </c>
      <c r="K22" s="117"/>
    </row>
    <row r="23" spans="1:11" ht="13.5">
      <c r="A23" s="95">
        <f>A22+Vorgaben!$D$3+Vorgaben!$D$5</f>
        <v>0.4513888888888889</v>
      </c>
      <c r="B23" s="96">
        <f t="shared" si="0"/>
        <v>9</v>
      </c>
      <c r="C23" s="97" t="s">
        <v>14</v>
      </c>
      <c r="D23" s="148" t="s">
        <v>21</v>
      </c>
      <c r="E23" s="148" t="s">
        <v>21</v>
      </c>
      <c r="F23" s="98" t="str">
        <f>H9</f>
        <v>D1</v>
      </c>
      <c r="G23" s="99" t="s">
        <v>16</v>
      </c>
      <c r="H23" s="100" t="str">
        <f>H10</f>
        <v>D2</v>
      </c>
      <c r="I23" s="109"/>
      <c r="J23" s="99" t="s">
        <v>17</v>
      </c>
      <c r="K23" s="110"/>
    </row>
    <row r="24" spans="1:11" ht="14.25" thickBot="1">
      <c r="A24" s="101">
        <f>A23</f>
        <v>0.4513888888888889</v>
      </c>
      <c r="B24" s="102">
        <f t="shared" si="0"/>
        <v>10</v>
      </c>
      <c r="C24" s="103" t="s">
        <v>18</v>
      </c>
      <c r="D24" s="146" t="s">
        <v>21</v>
      </c>
      <c r="E24" s="146" t="s">
        <v>21</v>
      </c>
      <c r="F24" s="104" t="str">
        <f>H11</f>
        <v>D3</v>
      </c>
      <c r="G24" s="105" t="s">
        <v>16</v>
      </c>
      <c r="H24" s="106" t="str">
        <f>H12</f>
        <v>D4</v>
      </c>
      <c r="I24" s="107"/>
      <c r="J24" s="105" t="s">
        <v>17</v>
      </c>
      <c r="K24" s="108"/>
    </row>
    <row r="25" spans="1:11" ht="13.5">
      <c r="A25" s="138">
        <f>A24+Vorgaben!$D$3+Vorgaben!$D$5</f>
        <v>0.4652777777777778</v>
      </c>
      <c r="B25" s="127">
        <f t="shared" si="0"/>
        <v>11</v>
      </c>
      <c r="C25" s="140" t="s">
        <v>14</v>
      </c>
      <c r="D25" s="161" t="s">
        <v>19</v>
      </c>
      <c r="E25" s="161" t="s">
        <v>19</v>
      </c>
      <c r="F25" s="128" t="str">
        <f>B12</f>
        <v>B4</v>
      </c>
      <c r="G25" s="129" t="s">
        <v>16</v>
      </c>
      <c r="H25" s="130" t="str">
        <f>B9</f>
        <v>B1</v>
      </c>
      <c r="I25" s="131"/>
      <c r="J25" s="129" t="s">
        <v>17</v>
      </c>
      <c r="K25" s="132"/>
    </row>
    <row r="26" spans="1:11" ht="14.25" thickBot="1">
      <c r="A26" s="111">
        <f>A25</f>
        <v>0.4652777777777778</v>
      </c>
      <c r="B26" s="112">
        <f t="shared" si="0"/>
        <v>12</v>
      </c>
      <c r="C26" s="118" t="s">
        <v>18</v>
      </c>
      <c r="D26" s="150" t="s">
        <v>19</v>
      </c>
      <c r="E26" s="150" t="s">
        <v>19</v>
      </c>
      <c r="F26" s="113" t="str">
        <f>B11</f>
        <v>B3</v>
      </c>
      <c r="G26" s="114" t="s">
        <v>16</v>
      </c>
      <c r="H26" s="115" t="str">
        <f>B10</f>
        <v>B2</v>
      </c>
      <c r="I26" s="116"/>
      <c r="J26" s="114" t="s">
        <v>17</v>
      </c>
      <c r="K26" s="117"/>
    </row>
    <row r="27" spans="1:11" ht="13.5">
      <c r="A27" s="95">
        <f>A26+Vorgaben!$D$3+Vorgaben!$D$5</f>
        <v>0.4791666666666667</v>
      </c>
      <c r="B27" s="96">
        <f t="shared" si="0"/>
        <v>13</v>
      </c>
      <c r="C27" s="97" t="s">
        <v>14</v>
      </c>
      <c r="D27" s="148" t="s">
        <v>15</v>
      </c>
      <c r="E27" s="148" t="s">
        <v>15</v>
      </c>
      <c r="F27" s="98" t="str">
        <f>B4</f>
        <v>A3</v>
      </c>
      <c r="G27" s="99" t="s">
        <v>16</v>
      </c>
      <c r="H27" s="100" t="str">
        <f>B3</f>
        <v>A2</v>
      </c>
      <c r="I27" s="109"/>
      <c r="J27" s="99" t="s">
        <v>17</v>
      </c>
      <c r="K27" s="110"/>
    </row>
    <row r="28" spans="1:11" ht="14.25" thickBot="1">
      <c r="A28" s="101">
        <f>A27</f>
        <v>0.4791666666666667</v>
      </c>
      <c r="B28" s="102">
        <f t="shared" si="0"/>
        <v>14</v>
      </c>
      <c r="C28" s="103" t="s">
        <v>18</v>
      </c>
      <c r="D28" s="146" t="s">
        <v>15</v>
      </c>
      <c r="E28" s="146" t="s">
        <v>15</v>
      </c>
      <c r="F28" s="104" t="str">
        <f>B6</f>
        <v>A5</v>
      </c>
      <c r="G28" s="105" t="s">
        <v>16</v>
      </c>
      <c r="H28" s="106" t="str">
        <f>B4</f>
        <v>A3</v>
      </c>
      <c r="I28" s="107"/>
      <c r="J28" s="105" t="s">
        <v>17</v>
      </c>
      <c r="K28" s="108"/>
    </row>
    <row r="29" spans="1:11" ht="13.5">
      <c r="A29" s="138">
        <f>A28+Vorgaben!$D$3+Vorgaben!$D$5</f>
        <v>0.4930555555555556</v>
      </c>
      <c r="B29" s="127">
        <f t="shared" si="0"/>
        <v>15</v>
      </c>
      <c r="C29" s="140" t="s">
        <v>14</v>
      </c>
      <c r="D29" s="161" t="s">
        <v>20</v>
      </c>
      <c r="E29" s="161" t="s">
        <v>20</v>
      </c>
      <c r="F29" s="128" t="str">
        <f>H2</f>
        <v>C1</v>
      </c>
      <c r="G29" s="129" t="s">
        <v>16</v>
      </c>
      <c r="H29" s="130" t="str">
        <f>H4</f>
        <v>C3</v>
      </c>
      <c r="I29" s="131"/>
      <c r="J29" s="129" t="s">
        <v>17</v>
      </c>
      <c r="K29" s="132"/>
    </row>
    <row r="30" spans="1:11" ht="14.25" thickBot="1">
      <c r="A30" s="111">
        <f>A29</f>
        <v>0.4930555555555556</v>
      </c>
      <c r="B30" s="112">
        <f t="shared" si="0"/>
        <v>16</v>
      </c>
      <c r="C30" s="118" t="s">
        <v>18</v>
      </c>
      <c r="D30" s="150" t="s">
        <v>20</v>
      </c>
      <c r="E30" s="150" t="s">
        <v>20</v>
      </c>
      <c r="F30" s="113" t="str">
        <f>H3</f>
        <v>C2</v>
      </c>
      <c r="G30" s="114" t="s">
        <v>16</v>
      </c>
      <c r="H30" s="115" t="str">
        <f>H5</f>
        <v>C4</v>
      </c>
      <c r="I30" s="116"/>
      <c r="J30" s="114" t="s">
        <v>17</v>
      </c>
      <c r="K30" s="117"/>
    </row>
    <row r="31" spans="1:11" ht="13.5">
      <c r="A31" s="95">
        <f>A30+Vorgaben!$D$3+Vorgaben!$D$5</f>
        <v>0.5069444444444444</v>
      </c>
      <c r="B31" s="96">
        <f t="shared" si="0"/>
        <v>17</v>
      </c>
      <c r="C31" s="97" t="s">
        <v>14</v>
      </c>
      <c r="D31" s="148" t="s">
        <v>15</v>
      </c>
      <c r="E31" s="148" t="s">
        <v>15</v>
      </c>
      <c r="F31" s="98" t="str">
        <f>B5</f>
        <v>A4</v>
      </c>
      <c r="G31" s="99" t="s">
        <v>16</v>
      </c>
      <c r="H31" s="100" t="str">
        <f>B6</f>
        <v>A5</v>
      </c>
      <c r="I31" s="109"/>
      <c r="J31" s="99" t="s">
        <v>17</v>
      </c>
      <c r="K31" s="110"/>
    </row>
    <row r="32" spans="1:11" ht="14.25" thickBot="1">
      <c r="A32" s="101">
        <f>A31</f>
        <v>0.5069444444444444</v>
      </c>
      <c r="B32" s="102">
        <f t="shared" si="0"/>
        <v>18</v>
      </c>
      <c r="C32" s="103" t="s">
        <v>18</v>
      </c>
      <c r="D32" s="146" t="s">
        <v>15</v>
      </c>
      <c r="E32" s="146" t="s">
        <v>15</v>
      </c>
      <c r="F32" s="104" t="str">
        <f>B2</f>
        <v>A1</v>
      </c>
      <c r="G32" s="105" t="s">
        <v>16</v>
      </c>
      <c r="H32" s="106" t="str">
        <f>B4</f>
        <v>A3</v>
      </c>
      <c r="I32" s="107"/>
      <c r="J32" s="105" t="s">
        <v>17</v>
      </c>
      <c r="K32" s="108"/>
    </row>
    <row r="33" spans="1:11" ht="13.5">
      <c r="A33" s="138">
        <f>A32+Vorgaben!$D$3+Vorgaben!$D$5</f>
        <v>0.5208333333333333</v>
      </c>
      <c r="B33" s="127">
        <f t="shared" si="0"/>
        <v>19</v>
      </c>
      <c r="C33" s="140" t="s">
        <v>14</v>
      </c>
      <c r="D33" s="161" t="s">
        <v>21</v>
      </c>
      <c r="E33" s="161" t="s">
        <v>21</v>
      </c>
      <c r="F33" s="128" t="str">
        <f>H11</f>
        <v>D3</v>
      </c>
      <c r="G33" s="129" t="s">
        <v>16</v>
      </c>
      <c r="H33" s="130" t="str">
        <f>H10</f>
        <v>D2</v>
      </c>
      <c r="I33" s="131"/>
      <c r="J33" s="129" t="s">
        <v>17</v>
      </c>
      <c r="K33" s="132"/>
    </row>
    <row r="34" spans="1:11" ht="14.25" thickBot="1">
      <c r="A34" s="111">
        <f>A33</f>
        <v>0.5208333333333333</v>
      </c>
      <c r="B34" s="112">
        <f t="shared" si="0"/>
        <v>20</v>
      </c>
      <c r="C34" s="118" t="s">
        <v>18</v>
      </c>
      <c r="D34" s="150" t="s">
        <v>21</v>
      </c>
      <c r="E34" s="150" t="s">
        <v>21</v>
      </c>
      <c r="F34" s="113" t="str">
        <f>H9</f>
        <v>D1</v>
      </c>
      <c r="G34" s="114" t="s">
        <v>16</v>
      </c>
      <c r="H34" s="115" t="str">
        <f>H11</f>
        <v>D3</v>
      </c>
      <c r="I34" s="116"/>
      <c r="J34" s="114" t="s">
        <v>17</v>
      </c>
      <c r="K34" s="117"/>
    </row>
    <row r="35" spans="1:11" ht="13.5">
      <c r="A35" s="95">
        <f>A34+Vorgaben!$D$3+Vorgaben!$D$5</f>
        <v>0.5347222222222221</v>
      </c>
      <c r="B35" s="96">
        <f t="shared" si="0"/>
        <v>21</v>
      </c>
      <c r="C35" s="97" t="s">
        <v>14</v>
      </c>
      <c r="D35" s="148" t="s">
        <v>19</v>
      </c>
      <c r="E35" s="148" t="s">
        <v>19</v>
      </c>
      <c r="F35" s="98" t="str">
        <f>B10</f>
        <v>B2</v>
      </c>
      <c r="G35" s="99" t="s">
        <v>16</v>
      </c>
      <c r="H35" s="100" t="str">
        <f>B12</f>
        <v>B4</v>
      </c>
      <c r="I35" s="109"/>
      <c r="J35" s="99" t="s">
        <v>17</v>
      </c>
      <c r="K35" s="110"/>
    </row>
    <row r="36" spans="1:11" ht="14.25" thickBot="1">
      <c r="A36" s="101">
        <f>A35</f>
        <v>0.5347222222222221</v>
      </c>
      <c r="B36" s="102">
        <f t="shared" si="0"/>
        <v>22</v>
      </c>
      <c r="C36" s="103" t="s">
        <v>18</v>
      </c>
      <c r="D36" s="146" t="s">
        <v>19</v>
      </c>
      <c r="E36" s="146" t="s">
        <v>19</v>
      </c>
      <c r="F36" s="104" t="str">
        <f>B9</f>
        <v>B1</v>
      </c>
      <c r="G36" s="105" t="s">
        <v>16</v>
      </c>
      <c r="H36" s="106" t="str">
        <f>B11</f>
        <v>B3</v>
      </c>
      <c r="I36" s="107"/>
      <c r="J36" s="105" t="s">
        <v>17</v>
      </c>
      <c r="K36" s="108"/>
    </row>
    <row r="37" spans="1:11" ht="13.5">
      <c r="A37" s="138">
        <f>A36+Vorgaben!$D$3+Vorgaben!$D$5</f>
        <v>0.5486111111111109</v>
      </c>
      <c r="B37" s="127">
        <f t="shared" si="0"/>
        <v>23</v>
      </c>
      <c r="C37" s="140" t="s">
        <v>14</v>
      </c>
      <c r="D37" s="161" t="s">
        <v>20</v>
      </c>
      <c r="E37" s="161" t="s">
        <v>20</v>
      </c>
      <c r="F37" s="128" t="str">
        <f>H4</f>
        <v>C3</v>
      </c>
      <c r="G37" s="129" t="s">
        <v>16</v>
      </c>
      <c r="H37" s="130" t="str">
        <f>H3</f>
        <v>C2</v>
      </c>
      <c r="I37" s="131"/>
      <c r="J37" s="129" t="s">
        <v>17</v>
      </c>
      <c r="K37" s="132"/>
    </row>
    <row r="38" spans="1:11" ht="14.25" thickBot="1">
      <c r="A38" s="111">
        <f>A37</f>
        <v>0.5486111111111109</v>
      </c>
      <c r="B38" s="112">
        <f t="shared" si="0"/>
        <v>24</v>
      </c>
      <c r="C38" s="118" t="s">
        <v>18</v>
      </c>
      <c r="D38" s="150" t="s">
        <v>20</v>
      </c>
      <c r="E38" s="150" t="s">
        <v>20</v>
      </c>
      <c r="F38" s="113" t="str">
        <f>H5</f>
        <v>C4</v>
      </c>
      <c r="G38" s="114" t="s">
        <v>16</v>
      </c>
      <c r="H38" s="115" t="str">
        <f>H2</f>
        <v>C1</v>
      </c>
      <c r="I38" s="116"/>
      <c r="J38" s="114" t="s">
        <v>17</v>
      </c>
      <c r="K38" s="117"/>
    </row>
    <row r="39" spans="1:11" ht="13.5">
      <c r="A39" s="95">
        <f>A38+Vorgaben!$D$3+Vorgaben!$D$5</f>
        <v>0.5624999999999998</v>
      </c>
      <c r="B39" s="96">
        <f t="shared" si="0"/>
        <v>25</v>
      </c>
      <c r="C39" s="97" t="s">
        <v>14</v>
      </c>
      <c r="D39" s="148" t="s">
        <v>15</v>
      </c>
      <c r="E39" s="148" t="s">
        <v>15</v>
      </c>
      <c r="F39" s="98" t="str">
        <f>B5</f>
        <v>A4</v>
      </c>
      <c r="G39" s="99" t="s">
        <v>16</v>
      </c>
      <c r="H39" s="100" t="str">
        <f>B2</f>
        <v>A1</v>
      </c>
      <c r="I39" s="109"/>
      <c r="J39" s="99" t="s">
        <v>17</v>
      </c>
      <c r="K39" s="110"/>
    </row>
    <row r="40" spans="1:11" ht="14.25" thickBot="1">
      <c r="A40" s="101">
        <f>A39</f>
        <v>0.5624999999999998</v>
      </c>
      <c r="B40" s="102">
        <f t="shared" si="0"/>
        <v>26</v>
      </c>
      <c r="C40" s="103" t="s">
        <v>18</v>
      </c>
      <c r="D40" s="146" t="s">
        <v>15</v>
      </c>
      <c r="E40" s="146" t="s">
        <v>15</v>
      </c>
      <c r="F40" s="104" t="str">
        <f>B3</f>
        <v>A2</v>
      </c>
      <c r="G40" s="105" t="s">
        <v>16</v>
      </c>
      <c r="H40" s="106" t="str">
        <f>B6</f>
        <v>A5</v>
      </c>
      <c r="I40" s="107"/>
      <c r="J40" s="105" t="s">
        <v>17</v>
      </c>
      <c r="K40" s="108"/>
    </row>
    <row r="41" spans="1:11" ht="13.5">
      <c r="A41" s="138">
        <f>A40+Vorgaben!$D$3+Vorgaben!$D$5</f>
        <v>0.5763888888888886</v>
      </c>
      <c r="B41" s="127">
        <f t="shared" si="0"/>
        <v>27</v>
      </c>
      <c r="C41" s="140" t="s">
        <v>14</v>
      </c>
      <c r="D41" s="161" t="s">
        <v>21</v>
      </c>
      <c r="E41" s="161" t="s">
        <v>21</v>
      </c>
      <c r="F41" s="128" t="str">
        <f>H12</f>
        <v>D4</v>
      </c>
      <c r="G41" s="129" t="s">
        <v>16</v>
      </c>
      <c r="H41" s="130" t="str">
        <f>H9</f>
        <v>D1</v>
      </c>
      <c r="I41" s="131"/>
      <c r="J41" s="129" t="s">
        <v>17</v>
      </c>
      <c r="K41" s="132"/>
    </row>
    <row r="42" spans="1:11" ht="13.5">
      <c r="A42" s="111">
        <f>A41</f>
        <v>0.5763888888888886</v>
      </c>
      <c r="B42" s="112">
        <f t="shared" si="0"/>
        <v>28</v>
      </c>
      <c r="C42" s="118" t="s">
        <v>18</v>
      </c>
      <c r="D42" s="150" t="s">
        <v>21</v>
      </c>
      <c r="E42" s="150" t="s">
        <v>21</v>
      </c>
      <c r="F42" s="113" t="str">
        <f>H10</f>
        <v>D2</v>
      </c>
      <c r="G42" s="114" t="s">
        <v>16</v>
      </c>
      <c r="H42" s="115" t="str">
        <f>H12</f>
        <v>D4</v>
      </c>
      <c r="I42" s="116"/>
      <c r="J42" s="114" t="s">
        <v>17</v>
      </c>
      <c r="K42" s="117"/>
    </row>
    <row r="43" spans="1:10" ht="12.75">
      <c r="A43" s="67"/>
      <c r="C43" s="59"/>
      <c r="F43" s="59"/>
      <c r="H43" s="59"/>
      <c r="J43" s="59"/>
    </row>
    <row r="46" ht="12.75">
      <c r="I46" s="79"/>
    </row>
  </sheetData>
  <sheetProtection/>
  <mergeCells count="51">
    <mergeCell ref="B2:E2"/>
    <mergeCell ref="B3:E3"/>
    <mergeCell ref="B4:E4"/>
    <mergeCell ref="B5:E5"/>
    <mergeCell ref="B6:E6"/>
    <mergeCell ref="D14:E14"/>
    <mergeCell ref="D38:E38"/>
    <mergeCell ref="I14:K14"/>
    <mergeCell ref="H1:K1"/>
    <mergeCell ref="H2:K2"/>
    <mergeCell ref="H3:K3"/>
    <mergeCell ref="H4:K4"/>
    <mergeCell ref="H5:K5"/>
    <mergeCell ref="B8:E8"/>
    <mergeCell ref="B1:E1"/>
    <mergeCell ref="D29:E29"/>
    <mergeCell ref="D42:E42"/>
    <mergeCell ref="D41:E41"/>
    <mergeCell ref="D33:E33"/>
    <mergeCell ref="D31:E31"/>
    <mergeCell ref="D32:E32"/>
    <mergeCell ref="D36:E36"/>
    <mergeCell ref="D37:E37"/>
    <mergeCell ref="D40:E40"/>
    <mergeCell ref="D34:E34"/>
    <mergeCell ref="D39:E39"/>
    <mergeCell ref="D35:E35"/>
    <mergeCell ref="D30:E30"/>
    <mergeCell ref="D22:E22"/>
    <mergeCell ref="D26:E26"/>
    <mergeCell ref="D28:E28"/>
    <mergeCell ref="D25:E25"/>
    <mergeCell ref="D27:E27"/>
    <mergeCell ref="D15:E15"/>
    <mergeCell ref="D17:E17"/>
    <mergeCell ref="D21:E21"/>
    <mergeCell ref="D23:E23"/>
    <mergeCell ref="D18:E18"/>
    <mergeCell ref="D24:E24"/>
    <mergeCell ref="D19:E19"/>
    <mergeCell ref="D16:E16"/>
    <mergeCell ref="D20:E20"/>
    <mergeCell ref="H9:K9"/>
    <mergeCell ref="H10:K10"/>
    <mergeCell ref="H11:K11"/>
    <mergeCell ref="H12:K12"/>
    <mergeCell ref="H8:K8"/>
    <mergeCell ref="B9:E9"/>
    <mergeCell ref="B10:E10"/>
    <mergeCell ref="B11:E11"/>
    <mergeCell ref="B12:E12"/>
  </mergeCells>
  <printOptions/>
  <pageMargins left="0.53" right="0.16" top="1.21" bottom="0.19" header="0.33" footer="0.13"/>
  <pageSetup horizontalDpi="300" verticalDpi="300" orientation="portrait" paperSize="9" r:id="rId2"/>
  <headerFooter alignWithMargins="0">
    <oddHeader>&amp;LVereins
Name
&amp;C&amp;"Arial,Fett"&amp;14&amp;ETurnier 
Spielplan
&amp;RDatum</oddHeader>
  </headerFooter>
  <legacyDrawing r:id="rId1"/>
</worksheet>
</file>

<file path=xl/worksheets/sheet6.xml><?xml version="1.0" encoding="utf-8"?>
<worksheet xmlns="http://schemas.openxmlformats.org/spreadsheetml/2006/main" xmlns:r="http://schemas.openxmlformats.org/officeDocument/2006/relationships">
  <sheetPr codeName="Tabelle6"/>
  <dimension ref="A1:Z30"/>
  <sheetViews>
    <sheetView zoomScale="75" zoomScaleNormal="75" zoomScalePageLayoutView="0" workbookViewId="0" topLeftCell="B1">
      <selection activeCell="S32" sqref="S32"/>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6" ht="43.5" customHeight="1">
      <c r="A2" s="14" t="s">
        <v>28</v>
      </c>
      <c r="B2" s="15" t="s">
        <v>29</v>
      </c>
      <c r="C2" s="15"/>
      <c r="D2" s="15" t="s">
        <v>29</v>
      </c>
      <c r="E2" s="180" t="s">
        <v>13</v>
      </c>
      <c r="F2" s="180"/>
      <c r="G2" s="180"/>
      <c r="H2" s="70" t="s">
        <v>30</v>
      </c>
      <c r="I2" s="70" t="s">
        <v>31</v>
      </c>
      <c r="J2" s="16"/>
      <c r="K2" s="17" t="s">
        <v>83</v>
      </c>
      <c r="L2" s="17" t="s">
        <v>32</v>
      </c>
      <c r="M2" s="17" t="s">
        <v>1</v>
      </c>
      <c r="N2" s="181" t="s">
        <v>2</v>
      </c>
      <c r="O2" s="181"/>
      <c r="P2" s="181"/>
      <c r="Q2" s="17" t="s">
        <v>33</v>
      </c>
      <c r="R2" s="16"/>
      <c r="S2" s="11" t="s">
        <v>34</v>
      </c>
      <c r="T2" s="11" t="s">
        <v>35</v>
      </c>
      <c r="U2" s="11" t="s">
        <v>36</v>
      </c>
      <c r="V2" s="12" t="s">
        <v>37</v>
      </c>
      <c r="W2" s="12" t="s">
        <v>38</v>
      </c>
      <c r="X2" s="12" t="s">
        <v>42</v>
      </c>
      <c r="Y2" s="12" t="s">
        <v>43</v>
      </c>
      <c r="Z2" s="11" t="s">
        <v>44</v>
      </c>
    </row>
    <row r="3" spans="1:26" ht="12.75">
      <c r="A3" s="18">
        <f>Spielplan!$B15</f>
        <v>1</v>
      </c>
      <c r="B3" s="18" t="str">
        <f>Spielplan2!$F15</f>
        <v>4. Gr. A</v>
      </c>
      <c r="C3" s="19" t="s">
        <v>16</v>
      </c>
      <c r="D3" s="20" t="str">
        <f>Spielplan2!$H15</f>
        <v>5. Gr. A</v>
      </c>
      <c r="E3" s="15">
        <f>IF(Spielplan2!$I15="","",Spielplan2!$I15)</f>
      </c>
      <c r="F3" s="15" t="s">
        <v>17</v>
      </c>
      <c r="G3" s="15">
        <f>IF(Spielplan2!$K15="","",Spielplan2!$K15)</f>
      </c>
      <c r="H3" s="71">
        <f aca="true" t="shared" si="0" ref="H3:H30">IF(OR($E3="",$G3=""),"",IF(E3&gt;G3,3,IF(E3=G3,1,0)))</f>
      </c>
      <c r="I3" s="71">
        <f aca="true" t="shared" si="1" ref="I3:I30">IF(OR($E3="",$G3=""),"",IF(G3&gt;E3,3,IF(E3=G3,1,0)))</f>
      </c>
      <c r="K3" s="69" t="str">
        <f>Spielplan2!B2</f>
        <v>4. Gr. A</v>
      </c>
      <c r="L3" s="19">
        <f>SUM(S3:U3)+Z3</f>
        <v>0</v>
      </c>
      <c r="M3" s="19">
        <f>SUM(H3,I11,H17,I26)</f>
        <v>0</v>
      </c>
      <c r="N3" s="15">
        <f>SUM(E3,G11,E17,G26)</f>
        <v>0</v>
      </c>
      <c r="O3" s="15" t="s">
        <v>17</v>
      </c>
      <c r="P3" s="15">
        <f>SUM(G3,E11,G17,E26)</f>
        <v>0</v>
      </c>
      <c r="Q3" s="15">
        <f>N3-P3</f>
        <v>0</v>
      </c>
      <c r="R3" s="21"/>
      <c r="S3" s="11">
        <f>IF(OR(E3="",G3=""),0,1)</f>
        <v>0</v>
      </c>
      <c r="T3" s="11">
        <f>IF(OR(E11="",G11=""),0,1)</f>
        <v>0</v>
      </c>
      <c r="U3" s="11">
        <f>IF(OR(E17="",G17=""),0,1)</f>
        <v>0</v>
      </c>
      <c r="V3" s="11">
        <f>SUM(L3:L7)/2</f>
        <v>0</v>
      </c>
      <c r="W3" s="11">
        <f>SUM(L10:L14)/2</f>
        <v>0</v>
      </c>
      <c r="X3" s="11">
        <f>SUM(L17:L21)/2</f>
        <v>0</v>
      </c>
      <c r="Y3" s="11">
        <f>SUM(L24:L28)/2</f>
        <v>0</v>
      </c>
      <c r="Z3" s="11">
        <f>IF(OR(E26="",G26=""),0,1)</f>
        <v>0</v>
      </c>
    </row>
    <row r="4" spans="1:26" ht="12.75">
      <c r="A4" s="18">
        <f>Spielplan!$B17</f>
        <v>3</v>
      </c>
      <c r="B4" s="18" t="str">
        <f>Spielplan2!$F17</f>
        <v>3. Gr. A</v>
      </c>
      <c r="C4" s="19" t="s">
        <v>16</v>
      </c>
      <c r="D4" s="20" t="str">
        <f>Spielplan2!$H17</f>
        <v>3. Gr. B</v>
      </c>
      <c r="E4" s="15">
        <f>IF(Spielplan2!$I17="","",Spielplan2!$I17)</f>
      </c>
      <c r="F4" s="15" t="s">
        <v>17</v>
      </c>
      <c r="G4" s="15">
        <f>IF(Spielplan2!$K17="","",Spielplan2!$K17)</f>
      </c>
      <c r="H4" s="71">
        <f t="shared" si="0"/>
      </c>
      <c r="I4" s="71">
        <f t="shared" si="1"/>
      </c>
      <c r="K4" s="69" t="str">
        <f>Spielplan2!B3</f>
        <v>5. Gr. A</v>
      </c>
      <c r="L4" s="19">
        <f>SUM(S4:U4)+Z4</f>
        <v>0</v>
      </c>
      <c r="M4" s="19">
        <f>SUM(I3,I12,H21,H30)</f>
        <v>0</v>
      </c>
      <c r="N4" s="15">
        <f>SUM(G3,G12,E21,E30)</f>
        <v>0</v>
      </c>
      <c r="O4" s="15" t="s">
        <v>17</v>
      </c>
      <c r="P4" s="15">
        <f>SUM(E3,E12,G21,G30)</f>
        <v>0</v>
      </c>
      <c r="Q4" s="15">
        <f>N4-P4</f>
        <v>0</v>
      </c>
      <c r="R4" s="21"/>
      <c r="S4" s="11">
        <f>IF(OR(E3="",G3=""),0,1)</f>
        <v>0</v>
      </c>
      <c r="T4" s="11">
        <f>IF(OR(E12="",G12=""),0,1)</f>
        <v>0</v>
      </c>
      <c r="U4" s="11">
        <f>IF(OR(E21="",G21=""),0,1)</f>
        <v>0</v>
      </c>
      <c r="Z4" s="11">
        <f>IF(OR(E30="",G30=""),0,1)</f>
        <v>0</v>
      </c>
    </row>
    <row r="5" spans="1:26" ht="12.75">
      <c r="A5" s="18">
        <f>Spielplan!$B21</f>
        <v>7</v>
      </c>
      <c r="B5" s="18" t="str">
        <f>Spielplan2!$F21</f>
        <v>2. Gr. A</v>
      </c>
      <c r="C5" s="19" t="s">
        <v>16</v>
      </c>
      <c r="D5" s="20" t="str">
        <f>Spielplan2!$H21</f>
        <v>2. Gr. B</v>
      </c>
      <c r="E5" s="15">
        <f>IF(Spielplan2!$I21="","",Spielplan2!$I21)</f>
      </c>
      <c r="F5" s="15" t="s">
        <v>17</v>
      </c>
      <c r="G5" s="15">
        <f>IF(Spielplan2!$K21="","",Spielplan2!$K21)</f>
      </c>
      <c r="H5" s="71">
        <f t="shared" si="0"/>
      </c>
      <c r="I5" s="71">
        <f t="shared" si="1"/>
      </c>
      <c r="K5" s="69" t="str">
        <f>Spielplan2!B4</f>
        <v>4. Gr. B</v>
      </c>
      <c r="L5" s="19">
        <f>SUM(S5:U5)+Z5</f>
        <v>0</v>
      </c>
      <c r="M5" s="19">
        <f>SUM(H7,H12,I17,I25)</f>
        <v>0</v>
      </c>
      <c r="N5" s="15">
        <f>SUM(E7,E12,G17,G25)</f>
        <v>0</v>
      </c>
      <c r="O5" s="15" t="s">
        <v>17</v>
      </c>
      <c r="P5" s="15">
        <f>SUM(G7,G12,E17,E25)</f>
        <v>0</v>
      </c>
      <c r="Q5" s="15">
        <f>N5-P5</f>
        <v>0</v>
      </c>
      <c r="R5" s="21"/>
      <c r="S5" s="11">
        <f>IF(OR(E7="",G7=""),0,1)</f>
        <v>0</v>
      </c>
      <c r="T5" s="11">
        <f>IF(OR(E12="",G12=""),0,1)</f>
        <v>0</v>
      </c>
      <c r="U5" s="11">
        <f>IF(OR(E17="",G17=""),0,1)</f>
        <v>0</v>
      </c>
      <c r="Z5" s="11">
        <f>IF(OR(E25="",G25=""),0,1)</f>
        <v>0</v>
      </c>
    </row>
    <row r="6" spans="1:26" ht="12.75">
      <c r="A6" s="18">
        <f>Spielplan!$B23</f>
        <v>9</v>
      </c>
      <c r="B6" s="18" t="str">
        <f>Spielplan2!$F23</f>
        <v>1. Gr. A</v>
      </c>
      <c r="C6" s="19" t="s">
        <v>16</v>
      </c>
      <c r="D6" s="20" t="str">
        <f>Spielplan2!$H23</f>
        <v>1. Gr. B</v>
      </c>
      <c r="E6" s="15">
        <f>IF(Spielplan2!$I23="","",Spielplan2!$I23)</f>
      </c>
      <c r="F6" s="15" t="s">
        <v>17</v>
      </c>
      <c r="G6" s="15">
        <f>IF(Spielplan2!$K23="","",Spielplan2!$K23)</f>
      </c>
      <c r="H6" s="71">
        <f t="shared" si="0"/>
      </c>
      <c r="I6" s="71">
        <f t="shared" si="1"/>
      </c>
      <c r="K6" s="69" t="str">
        <f>Spielplan2!B5</f>
        <v>4. Gr. C</v>
      </c>
      <c r="L6" s="19">
        <f>SUM(S6:U6)+Z6</f>
        <v>0</v>
      </c>
      <c r="M6" s="19">
        <f>SUM(I7,H16,I21,H26)</f>
        <v>0</v>
      </c>
      <c r="N6" s="15">
        <f>SUM(G7,E16,G21,E26)</f>
        <v>0</v>
      </c>
      <c r="O6" s="15" t="s">
        <v>17</v>
      </c>
      <c r="P6" s="15">
        <f>SUM(E7,G16,E21,G26)</f>
        <v>0</v>
      </c>
      <c r="Q6" s="15">
        <f>N6-P6</f>
        <v>0</v>
      </c>
      <c r="R6" s="21"/>
      <c r="S6" s="11">
        <f>IF(OR(E7="",G7=""),0,1)</f>
        <v>0</v>
      </c>
      <c r="T6" s="11">
        <f>IF(OR(E16="",G16=""),0,1)</f>
        <v>0</v>
      </c>
      <c r="U6" s="11">
        <f>IF(OR(E26="",G26=""),0,1)</f>
        <v>0</v>
      </c>
      <c r="Z6" s="11">
        <f>IF(OR(E21="",G21=""),0,1)</f>
        <v>0</v>
      </c>
    </row>
    <row r="7" spans="1:26" ht="12.75">
      <c r="A7" s="18">
        <f>Spielplan!$B16</f>
        <v>2</v>
      </c>
      <c r="B7" s="18" t="str">
        <f>Spielplan2!$F16</f>
        <v>4. Gr. B</v>
      </c>
      <c r="C7" s="19" t="s">
        <v>16</v>
      </c>
      <c r="D7" s="20" t="str">
        <f>Spielplan2!$H16</f>
        <v>4. Gr. C</v>
      </c>
      <c r="E7" s="15">
        <f>IF(Spielplan2!$I16="","",Spielplan2!$I16)</f>
      </c>
      <c r="F7" s="15" t="s">
        <v>17</v>
      </c>
      <c r="G7" s="15">
        <f>IF(Spielplan2!$K16="","",Spielplan2!$K16)</f>
      </c>
      <c r="H7" s="71">
        <f t="shared" si="0"/>
      </c>
      <c r="I7" s="71">
        <f t="shared" si="1"/>
      </c>
      <c r="K7" s="69" t="str">
        <f>Spielplan2!B6</f>
        <v>4. Gr. D</v>
      </c>
      <c r="L7" s="19">
        <f>SUM(S7:U7)+Z7</f>
        <v>0</v>
      </c>
      <c r="M7" s="19">
        <f>SUM(H11,I16,H25,I30)</f>
        <v>0</v>
      </c>
      <c r="N7" s="15">
        <f>SUM(E11,G16,E25,G30)</f>
        <v>0</v>
      </c>
      <c r="O7" s="15" t="s">
        <v>17</v>
      </c>
      <c r="P7" s="15">
        <f>SUM(G11,E16,G25,E30)</f>
        <v>0</v>
      </c>
      <c r="Q7" s="15">
        <f>N7-P7</f>
        <v>0</v>
      </c>
      <c r="R7" s="21"/>
      <c r="S7" s="11">
        <f>IF(OR(E11="",G11=""),0,1)</f>
        <v>0</v>
      </c>
      <c r="T7" s="11">
        <f>IF(OR(E16="",G16=""),0,1)</f>
        <v>0</v>
      </c>
      <c r="U7" s="11">
        <f>IF(OR(E25="",G25=""),0,1)</f>
        <v>0</v>
      </c>
      <c r="Z7" s="11">
        <f>IF(OR(E30="",G30=""),0,1)</f>
        <v>0</v>
      </c>
    </row>
    <row r="8" spans="1:23" ht="12.75">
      <c r="A8" s="18">
        <f>Spielplan!$B18</f>
        <v>4</v>
      </c>
      <c r="B8" s="18" t="str">
        <f>Spielplan2!$F18</f>
        <v>3. Gr. C</v>
      </c>
      <c r="C8" s="19" t="s">
        <v>16</v>
      </c>
      <c r="D8" s="20" t="str">
        <f>Spielplan2!$H18</f>
        <v>3. Gr. D</v>
      </c>
      <c r="E8" s="15">
        <f>IF(Spielplan2!$I18="","",Spielplan2!$I18)</f>
      </c>
      <c r="F8" s="15" t="s">
        <v>17</v>
      </c>
      <c r="G8" s="15">
        <f>IF(Spielplan2!$K18="","",Spielplan2!$K18)</f>
      </c>
      <c r="H8" s="71">
        <f t="shared" si="0"/>
      </c>
      <c r="I8" s="71">
        <f t="shared" si="1"/>
      </c>
      <c r="K8" s="180" t="s">
        <v>84</v>
      </c>
      <c r="L8" s="180" t="s">
        <v>32</v>
      </c>
      <c r="M8" s="180" t="s">
        <v>1</v>
      </c>
      <c r="N8" s="180" t="s">
        <v>2</v>
      </c>
      <c r="O8" s="180"/>
      <c r="P8" s="180"/>
      <c r="Q8" s="180" t="s">
        <v>33</v>
      </c>
      <c r="V8" s="22"/>
      <c r="W8" s="22"/>
    </row>
    <row r="9" spans="1:23" ht="12.75">
      <c r="A9" s="18">
        <f>Spielplan!$B22</f>
        <v>8</v>
      </c>
      <c r="B9" s="18" t="str">
        <f>Spielplan2!$F22</f>
        <v>2. Gr. C</v>
      </c>
      <c r="C9" s="19" t="s">
        <v>16</v>
      </c>
      <c r="D9" s="20" t="str">
        <f>Spielplan2!$H22</f>
        <v>2. Gr. D</v>
      </c>
      <c r="E9" s="15">
        <f>IF(Spielplan2!$I22="","",Spielplan2!$I22)</f>
      </c>
      <c r="F9" s="15" t="s">
        <v>17</v>
      </c>
      <c r="G9" s="15">
        <f>IF(Spielplan2!$K22="","",Spielplan2!$K22)</f>
      </c>
      <c r="H9" s="71">
        <f t="shared" si="0"/>
      </c>
      <c r="I9" s="71">
        <f t="shared" si="1"/>
      </c>
      <c r="K9" s="180"/>
      <c r="L9" s="180"/>
      <c r="M9" s="180"/>
      <c r="N9" s="180"/>
      <c r="O9" s="180"/>
      <c r="P9" s="180"/>
      <c r="Q9" s="180"/>
      <c r="V9" s="22"/>
      <c r="W9" s="22"/>
    </row>
    <row r="10" spans="1:23" ht="12.75">
      <c r="A10" s="18">
        <f>Spielplan!$B24</f>
        <v>10</v>
      </c>
      <c r="B10" s="18" t="str">
        <f>Spielplan2!$F24</f>
        <v>1. Gr. C</v>
      </c>
      <c r="C10" s="19" t="s">
        <v>16</v>
      </c>
      <c r="D10" s="20" t="str">
        <f>Spielplan2!$H24</f>
        <v>1. Gr. D</v>
      </c>
      <c r="E10" s="15">
        <f>IF(Spielplan2!$I24="","",Spielplan2!$I24)</f>
      </c>
      <c r="F10" s="15" t="s">
        <v>17</v>
      </c>
      <c r="G10" s="15">
        <f>IF(Spielplan2!$K24="","",Spielplan2!$K24)</f>
      </c>
      <c r="H10" s="71">
        <f t="shared" si="0"/>
      </c>
      <c r="I10" s="71">
        <f t="shared" si="1"/>
      </c>
      <c r="K10" s="69" t="str">
        <f>Spielplan2!B9</f>
        <v>3. Gr. A</v>
      </c>
      <c r="L10" s="19">
        <f>SUM(S10:U10)</f>
        <v>0</v>
      </c>
      <c r="M10" s="19">
        <f>SUM(H4,H18,I27)</f>
        <v>0</v>
      </c>
      <c r="N10" s="15">
        <f>SUM(E4,E18,G27)</f>
        <v>0</v>
      </c>
      <c r="O10" s="15" t="s">
        <v>17</v>
      </c>
      <c r="P10" s="15">
        <f>SUM(G4,G18,E27)</f>
        <v>0</v>
      </c>
      <c r="Q10" s="15">
        <f>N10-P10</f>
        <v>0</v>
      </c>
      <c r="R10" s="23"/>
      <c r="S10" s="11">
        <f>IF(OR(E4="",G4=""),0,1)</f>
        <v>0</v>
      </c>
      <c r="T10" s="11">
        <f>IF(OR(E18="",G18=""),0,1)</f>
        <v>0</v>
      </c>
      <c r="U10" s="11">
        <f>IF(OR(E27="",G27=""),0,1)</f>
        <v>0</v>
      </c>
      <c r="V10" s="24"/>
      <c r="W10" s="24"/>
    </row>
    <row r="11" spans="1:23" ht="12.75">
      <c r="A11" s="18">
        <f>Spielplan!$B19</f>
        <v>5</v>
      </c>
      <c r="B11" s="18" t="str">
        <f>Spielplan2!$F19</f>
        <v>4. Gr. D</v>
      </c>
      <c r="C11" s="19" t="s">
        <v>16</v>
      </c>
      <c r="D11" s="20" t="str">
        <f>Spielplan2!$H19</f>
        <v>4. Gr. A</v>
      </c>
      <c r="E11" s="15">
        <f>IF(Spielplan2!$I19="","",Spielplan2!$I19)</f>
      </c>
      <c r="F11" s="15" t="s">
        <v>17</v>
      </c>
      <c r="G11" s="15">
        <f>IF(Spielplan2!$K19="","",Spielplan2!$K19)</f>
      </c>
      <c r="H11" s="71">
        <f t="shared" si="0"/>
      </c>
      <c r="I11" s="71">
        <f t="shared" si="1"/>
      </c>
      <c r="J11" s="25"/>
      <c r="K11" s="69" t="str">
        <f>Spielplan2!B10</f>
        <v>3. Gr. B</v>
      </c>
      <c r="L11" s="19">
        <f>SUM(S11:U11)</f>
        <v>0</v>
      </c>
      <c r="M11" s="19">
        <f>SUM(I4,I13,H22)</f>
        <v>0</v>
      </c>
      <c r="N11" s="15">
        <f>SUM(G4,G13,E22)</f>
        <v>0</v>
      </c>
      <c r="O11" s="15" t="s">
        <v>17</v>
      </c>
      <c r="P11" s="15">
        <f>SUM(E4,E13,G22)</f>
        <v>0</v>
      </c>
      <c r="Q11" s="15">
        <f>N11-P11</f>
        <v>0</v>
      </c>
      <c r="R11" s="25"/>
      <c r="S11" s="11">
        <f>IF(OR(E4="",G4=""),0,1)</f>
        <v>0</v>
      </c>
      <c r="T11" s="11">
        <f>IF(OR(E13="",G13=""),0,1)</f>
        <v>0</v>
      </c>
      <c r="U11" s="11">
        <f>IF(OR(E22="",G22=""),0,1)</f>
        <v>0</v>
      </c>
      <c r="V11" s="25"/>
      <c r="W11" s="25"/>
    </row>
    <row r="12" spans="1:21" ht="12.75">
      <c r="A12" s="18">
        <f>Spielplan!$B27</f>
        <v>13</v>
      </c>
      <c r="B12" s="18" t="str">
        <f>Spielplan2!$F27</f>
        <v>4. Gr. B</v>
      </c>
      <c r="C12" s="19" t="s">
        <v>16</v>
      </c>
      <c r="D12" s="20" t="str">
        <f>Spielplan2!$H27</f>
        <v>5. Gr. A</v>
      </c>
      <c r="E12" s="15">
        <f>IF(Spielplan2!$I27="","",Spielplan2!$I27)</f>
      </c>
      <c r="F12" s="15" t="s">
        <v>17</v>
      </c>
      <c r="G12" s="15">
        <f>IF(Spielplan2!$K27="","",Spielplan2!$K27)</f>
      </c>
      <c r="H12" s="71">
        <f t="shared" si="0"/>
      </c>
      <c r="I12" s="71">
        <f t="shared" si="1"/>
      </c>
      <c r="K12" s="69" t="str">
        <f>Spielplan2!B11</f>
        <v>3. Gr. C</v>
      </c>
      <c r="L12" s="19">
        <f>SUM(S12:U12)</f>
        <v>0</v>
      </c>
      <c r="M12" s="19">
        <f>SUM(H8,H13,I18)</f>
        <v>0</v>
      </c>
      <c r="N12" s="15">
        <f>SUM(E8,E13,G18)</f>
        <v>0</v>
      </c>
      <c r="O12" s="15" t="s">
        <v>17</v>
      </c>
      <c r="P12" s="15">
        <f>SUM(G8,G13,E18)</f>
        <v>0</v>
      </c>
      <c r="Q12" s="15">
        <f>N12-P12</f>
        <v>0</v>
      </c>
      <c r="S12" s="11">
        <f>IF(OR(E8="",G8=""),0,1)</f>
        <v>0</v>
      </c>
      <c r="T12" s="11">
        <f>IF(OR(E13="",G13=""),0,1)</f>
        <v>0</v>
      </c>
      <c r="U12" s="11">
        <f>IF(OR(E18="",G18=""),0,1)</f>
        <v>0</v>
      </c>
    </row>
    <row r="13" spans="1:21" ht="12.75">
      <c r="A13" s="18">
        <f>Spielplan!$B26</f>
        <v>12</v>
      </c>
      <c r="B13" s="18" t="str">
        <f>Spielplan2!$F26</f>
        <v>3. Gr. C</v>
      </c>
      <c r="C13" s="19" t="s">
        <v>16</v>
      </c>
      <c r="D13" s="20" t="str">
        <f>Spielplan2!$H26</f>
        <v>3. Gr. B</v>
      </c>
      <c r="E13" s="15">
        <f>IF(Spielplan2!$I26="","",Spielplan2!$I26)</f>
      </c>
      <c r="F13" s="15" t="s">
        <v>17</v>
      </c>
      <c r="G13" s="15">
        <f>IF(Spielplan2!$K26="","",Spielplan2!$K26)</f>
      </c>
      <c r="H13" s="71">
        <f t="shared" si="0"/>
      </c>
      <c r="I13" s="71">
        <f t="shared" si="1"/>
      </c>
      <c r="K13" s="69" t="str">
        <f>Spielplan2!B12</f>
        <v>3. Gr. D</v>
      </c>
      <c r="L13" s="19">
        <f>SUM(S13:U13)</f>
        <v>0</v>
      </c>
      <c r="M13" s="19">
        <f>SUM(I8,I22,H27)</f>
        <v>0</v>
      </c>
      <c r="N13" s="15">
        <f>SUM(G8,G22,E27)</f>
        <v>0</v>
      </c>
      <c r="O13" s="15" t="s">
        <v>17</v>
      </c>
      <c r="P13" s="15">
        <f>SUM(E8,E22,G27)</f>
        <v>0</v>
      </c>
      <c r="Q13" s="15">
        <f>N13-P13</f>
        <v>0</v>
      </c>
      <c r="S13" s="11">
        <f>IF(OR(E8="",G8=""),0,1)</f>
        <v>0</v>
      </c>
      <c r="T13" s="11">
        <f>IF(OR(E22="",G22=""),0,1)</f>
        <v>0</v>
      </c>
      <c r="U13" s="11">
        <f>IF(OR(E27="",G27=""),0,1)</f>
        <v>0</v>
      </c>
    </row>
    <row r="14" spans="1:17" ht="12.75" customHeight="1">
      <c r="A14" s="18">
        <f>Spielplan!$B37</f>
        <v>23</v>
      </c>
      <c r="B14" s="18" t="str">
        <f>Spielplan2!$F37</f>
        <v>2. Gr. C</v>
      </c>
      <c r="C14" s="19" t="s">
        <v>16</v>
      </c>
      <c r="D14" s="20" t="str">
        <f>Spielplan2!$H37</f>
        <v>2. Gr. B</v>
      </c>
      <c r="E14" s="15">
        <f>IF(Spielplan2!$I37="","",Spielplan2!$I37)</f>
      </c>
      <c r="F14" s="15" t="s">
        <v>17</v>
      </c>
      <c r="G14" s="15">
        <f>IF(Spielplan2!$K37="","",Spielplan2!$K37)</f>
      </c>
      <c r="H14" s="71">
        <f t="shared" si="0"/>
      </c>
      <c r="I14" s="71">
        <f t="shared" si="1"/>
      </c>
      <c r="K14" s="13"/>
      <c r="L14" s="19"/>
      <c r="M14" s="19"/>
      <c r="N14" s="15"/>
      <c r="O14" s="15"/>
      <c r="P14" s="15"/>
      <c r="Q14" s="15"/>
    </row>
    <row r="15" spans="1:23" ht="12.75" customHeight="1">
      <c r="A15" s="18">
        <f>Spielplan!$B33</f>
        <v>19</v>
      </c>
      <c r="B15" s="18" t="str">
        <f>Spielplan2!$F33</f>
        <v>1. Gr. C</v>
      </c>
      <c r="C15" s="19" t="s">
        <v>16</v>
      </c>
      <c r="D15" s="20" t="str">
        <f>Spielplan2!$H33</f>
        <v>1. Gr. B</v>
      </c>
      <c r="E15" s="15">
        <f>IF(Spielplan2!$I33="","",Spielplan2!$I33)</f>
      </c>
      <c r="F15" s="15" t="s">
        <v>17</v>
      </c>
      <c r="G15" s="15">
        <f>IF(Spielplan2!$K33="","",Spielplan2!$K33)</f>
      </c>
      <c r="H15" s="71">
        <f t="shared" si="0"/>
      </c>
      <c r="I15" s="71">
        <f t="shared" si="1"/>
      </c>
      <c r="K15" s="180" t="s">
        <v>85</v>
      </c>
      <c r="L15" s="180" t="s">
        <v>32</v>
      </c>
      <c r="M15" s="180" t="s">
        <v>1</v>
      </c>
      <c r="N15" s="180" t="s">
        <v>2</v>
      </c>
      <c r="O15" s="180"/>
      <c r="P15" s="180"/>
      <c r="Q15" s="180" t="s">
        <v>33</v>
      </c>
      <c r="V15" s="22"/>
      <c r="W15" s="22"/>
    </row>
    <row r="16" spans="1:23" ht="12.75" customHeight="1">
      <c r="A16" s="18">
        <f>Spielplan!$B31</f>
        <v>17</v>
      </c>
      <c r="B16" s="18" t="str">
        <f>Spielplan2!$F28</f>
        <v>4. Gr. C</v>
      </c>
      <c r="C16" s="19" t="s">
        <v>16</v>
      </c>
      <c r="D16" s="20" t="str">
        <f>Spielplan2!$H28</f>
        <v>4. Gr. D</v>
      </c>
      <c r="E16" s="15">
        <f>IF(Spielplan2!$I28="","",Spielplan2!$I28)</f>
      </c>
      <c r="F16" s="15" t="s">
        <v>17</v>
      </c>
      <c r="G16" s="15">
        <f>IF(Spielplan2!$K28="","",Spielplan2!$K28)</f>
      </c>
      <c r="H16" s="71">
        <f t="shared" si="0"/>
      </c>
      <c r="I16" s="71">
        <f t="shared" si="1"/>
      </c>
      <c r="K16" s="180"/>
      <c r="L16" s="180"/>
      <c r="M16" s="180"/>
      <c r="N16" s="180"/>
      <c r="O16" s="180"/>
      <c r="P16" s="180"/>
      <c r="Q16" s="180"/>
      <c r="V16" s="22"/>
      <c r="W16" s="22"/>
    </row>
    <row r="17" spans="1:23" ht="15.75" customHeight="1">
      <c r="A17" s="18">
        <f>Spielplan!$B32</f>
        <v>18</v>
      </c>
      <c r="B17" s="18" t="str">
        <f>Spielplan2!$F39</f>
        <v>4. Gr. A</v>
      </c>
      <c r="C17" s="19" t="s">
        <v>16</v>
      </c>
      <c r="D17" s="20" t="str">
        <f>Spielplan2!$H39</f>
        <v>4. Gr. B</v>
      </c>
      <c r="E17" s="15">
        <f>IF(Spielplan2!$I39="","",Spielplan2!$I39)</f>
      </c>
      <c r="F17" s="15" t="s">
        <v>17</v>
      </c>
      <c r="G17" s="15">
        <f>IF(Spielplan2!$K39="","",Spielplan2!$K39)</f>
      </c>
      <c r="H17" s="71">
        <f t="shared" si="0"/>
      </c>
      <c r="I17" s="71">
        <f t="shared" si="1"/>
      </c>
      <c r="K17" s="3" t="str">
        <f>Spielplan2!H2</f>
        <v>2. Gr. A</v>
      </c>
      <c r="L17" s="19">
        <f>SUM(S17:U17)</f>
        <v>0</v>
      </c>
      <c r="M17" s="19">
        <f>SUM(H5,H19,I28)</f>
        <v>0</v>
      </c>
      <c r="N17" s="15">
        <f>SUM(E5,E19,G28)</f>
        <v>0</v>
      </c>
      <c r="O17" s="15" t="s">
        <v>17</v>
      </c>
      <c r="P17" s="15">
        <f>SUM(G5,G19,E28)</f>
        <v>0</v>
      </c>
      <c r="Q17" s="15">
        <f>N17-P17</f>
        <v>0</v>
      </c>
      <c r="R17" s="23"/>
      <c r="S17" s="11">
        <f>IF(OR(E5="",G5=""),0,1)</f>
        <v>0</v>
      </c>
      <c r="T17" s="11">
        <f>IF(OR(E19="",G19=""),0,1)</f>
        <v>0</v>
      </c>
      <c r="U17" s="11">
        <f>IF(OR(E28="",G28=""),0,1)</f>
        <v>0</v>
      </c>
      <c r="V17" s="24"/>
      <c r="W17" s="24"/>
    </row>
    <row r="18" spans="1:23" ht="12.75">
      <c r="A18" s="18">
        <f>Spielplan!$B36</f>
        <v>22</v>
      </c>
      <c r="B18" s="18" t="str">
        <f>Spielplan2!$F36</f>
        <v>3. Gr. A</v>
      </c>
      <c r="C18" s="19" t="s">
        <v>16</v>
      </c>
      <c r="D18" s="20" t="str">
        <f>Spielplan2!$H36</f>
        <v>3. Gr. C</v>
      </c>
      <c r="E18" s="15">
        <f>IF(Spielplan2!$I36="","",Spielplan2!$I36)</f>
      </c>
      <c r="F18" s="15" t="s">
        <v>17</v>
      </c>
      <c r="G18" s="15">
        <f>IF(Spielplan2!$K36="","",Spielplan2!$K36)</f>
      </c>
      <c r="H18" s="71">
        <f t="shared" si="0"/>
      </c>
      <c r="I18" s="71">
        <f t="shared" si="1"/>
      </c>
      <c r="K18" s="3" t="str">
        <f>Spielplan2!H3</f>
        <v>2. Gr. B</v>
      </c>
      <c r="L18" s="19">
        <f>SUM(S18:U18)</f>
        <v>0</v>
      </c>
      <c r="M18" s="19">
        <f>SUM(I5,I14,H23)</f>
        <v>0</v>
      </c>
      <c r="N18" s="15">
        <f>SUM(G5,G14,E23)</f>
        <v>0</v>
      </c>
      <c r="O18" s="15" t="s">
        <v>17</v>
      </c>
      <c r="P18" s="15">
        <f>SUM(E5,E14,G23)</f>
        <v>0</v>
      </c>
      <c r="Q18" s="15">
        <f>N18-P18</f>
        <v>0</v>
      </c>
      <c r="R18" s="25"/>
      <c r="S18" s="11">
        <f>IF(OR(E5="",G5=""),0,1)</f>
        <v>0</v>
      </c>
      <c r="T18" s="11">
        <f>IF(OR(E14="",G14=""),0,1)</f>
        <v>0</v>
      </c>
      <c r="U18" s="11">
        <f>IF(OR(E23="",G23=""),0,1)</f>
        <v>0</v>
      </c>
      <c r="V18" s="25"/>
      <c r="W18" s="25"/>
    </row>
    <row r="19" spans="1:21" ht="12.75">
      <c r="A19" s="18">
        <f>Spielplan!$B29</f>
        <v>15</v>
      </c>
      <c r="B19" s="18" t="str">
        <f>Spielplan2!$F29</f>
        <v>2. Gr. A</v>
      </c>
      <c r="C19" s="19" t="s">
        <v>16</v>
      </c>
      <c r="D19" s="20" t="str">
        <f>Spielplan2!$H29</f>
        <v>2. Gr. C</v>
      </c>
      <c r="E19" s="15">
        <f>IF(Spielplan2!$I29="","",Spielplan2!$I29)</f>
      </c>
      <c r="F19" s="15" t="s">
        <v>17</v>
      </c>
      <c r="G19" s="15">
        <f>IF(Spielplan2!$K29="","",Spielplan2!$K29)</f>
      </c>
      <c r="H19" s="71">
        <f t="shared" si="0"/>
      </c>
      <c r="I19" s="71">
        <f t="shared" si="1"/>
      </c>
      <c r="K19" s="3" t="str">
        <f>Spielplan2!H4</f>
        <v>2. Gr. C</v>
      </c>
      <c r="L19" s="19">
        <f>SUM(S19:U19)</f>
        <v>0</v>
      </c>
      <c r="M19" s="19">
        <f>SUM(H9,H14,I19)</f>
        <v>0</v>
      </c>
      <c r="N19" s="15">
        <f>SUM(E9,E14,G19)</f>
        <v>0</v>
      </c>
      <c r="O19" s="15" t="s">
        <v>17</v>
      </c>
      <c r="P19" s="15">
        <f>SUM(G9,G14,E19)</f>
        <v>0</v>
      </c>
      <c r="Q19" s="15">
        <f>N19-P19</f>
        <v>0</v>
      </c>
      <c r="S19" s="11">
        <f>IF(OR(E9="",G9=""),0,1)</f>
        <v>0</v>
      </c>
      <c r="T19" s="11">
        <f>IF(OR(E14="",G14=""),0,1)</f>
        <v>0</v>
      </c>
      <c r="U19" s="11">
        <f>IF(OR(E19="",G19=""),0,1)</f>
        <v>0</v>
      </c>
    </row>
    <row r="20" spans="1:21" ht="12.75">
      <c r="A20" s="18">
        <f>Spielplan!$B34</f>
        <v>20</v>
      </c>
      <c r="B20" s="18" t="str">
        <f>Spielplan2!$F34</f>
        <v>1. Gr. A</v>
      </c>
      <c r="C20" s="19" t="s">
        <v>16</v>
      </c>
      <c r="D20" s="20" t="str">
        <f>Spielplan2!$H34</f>
        <v>1. Gr. C</v>
      </c>
      <c r="E20" s="15">
        <f>IF(Spielplan2!$I34="","",Spielplan2!$I34)</f>
      </c>
      <c r="F20" s="15" t="s">
        <v>17</v>
      </c>
      <c r="G20" s="15">
        <f>IF(Spielplan2!$K34="","",Spielplan2!$K34)</f>
      </c>
      <c r="H20" s="71">
        <f t="shared" si="0"/>
      </c>
      <c r="I20" s="71">
        <f t="shared" si="1"/>
      </c>
      <c r="K20" s="3" t="str">
        <f>Spielplan2!H5</f>
        <v>2. Gr. D</v>
      </c>
      <c r="L20" s="19">
        <f>SUM(S20:U20)</f>
        <v>0</v>
      </c>
      <c r="M20" s="19">
        <f>SUM(I9,I23,H28)</f>
        <v>0</v>
      </c>
      <c r="N20" s="15">
        <f>SUM(G9,G23,E28)</f>
        <v>0</v>
      </c>
      <c r="O20" s="15" t="s">
        <v>17</v>
      </c>
      <c r="P20" s="15">
        <f>SUM(E9,E23,G28)</f>
        <v>0</v>
      </c>
      <c r="Q20" s="15">
        <f>N20-P20</f>
        <v>0</v>
      </c>
      <c r="S20" s="11">
        <f>IF(OR(E9="",G9=""),0,1)</f>
        <v>0</v>
      </c>
      <c r="T20" s="11">
        <f>IF(OR(E23="",G23=""),0,1)</f>
        <v>0</v>
      </c>
      <c r="U20" s="11">
        <f>IF(OR(E28="",G28=""),0,1)</f>
        <v>0</v>
      </c>
    </row>
    <row r="21" spans="1:17" ht="12.75">
      <c r="A21" s="18">
        <f>Spielplan!$B20</f>
        <v>6</v>
      </c>
      <c r="B21" s="18" t="str">
        <f>Spielplan2!$F20</f>
        <v>5. Gr. A</v>
      </c>
      <c r="C21" s="19" t="s">
        <v>16</v>
      </c>
      <c r="D21" s="20" t="str">
        <f>Spielplan2!$H20</f>
        <v>4. Gr. C</v>
      </c>
      <c r="E21" s="15">
        <f>IF(Spielplan2!$I20="","",Spielplan2!$I20)</f>
      </c>
      <c r="F21" s="15" t="s">
        <v>17</v>
      </c>
      <c r="G21" s="15">
        <f>IF(Spielplan2!$K20="","",Spielplan2!$K20)</f>
      </c>
      <c r="H21" s="71">
        <f t="shared" si="0"/>
      </c>
      <c r="I21" s="71">
        <f t="shared" si="1"/>
      </c>
      <c r="K21" s="13"/>
      <c r="L21" s="19"/>
      <c r="M21" s="19"/>
      <c r="N21" s="15"/>
      <c r="O21" s="15"/>
      <c r="P21" s="15"/>
      <c r="Q21" s="15"/>
    </row>
    <row r="22" spans="1:23" ht="12.75">
      <c r="A22" s="18">
        <f>Spielplan!$B35</f>
        <v>21</v>
      </c>
      <c r="B22" s="18" t="str">
        <f>Spielplan2!$F35</f>
        <v>3. Gr. B</v>
      </c>
      <c r="C22" s="19" t="s">
        <v>16</v>
      </c>
      <c r="D22" s="20" t="str">
        <f>Spielplan2!$H35</f>
        <v>3. Gr. D</v>
      </c>
      <c r="E22" s="15">
        <f>IF(Spielplan2!$I35="","",Spielplan2!$I35)</f>
      </c>
      <c r="F22" s="15" t="s">
        <v>17</v>
      </c>
      <c r="G22" s="15">
        <f>IF(Spielplan2!$K35="","",Spielplan2!$K35)</f>
      </c>
      <c r="H22" s="71">
        <f t="shared" si="0"/>
      </c>
      <c r="I22" s="71">
        <f t="shared" si="1"/>
      </c>
      <c r="K22" s="180" t="s">
        <v>86</v>
      </c>
      <c r="L22" s="180" t="s">
        <v>32</v>
      </c>
      <c r="M22" s="180" t="s">
        <v>1</v>
      </c>
      <c r="N22" s="180" t="s">
        <v>2</v>
      </c>
      <c r="O22" s="180"/>
      <c r="P22" s="180"/>
      <c r="Q22" s="180" t="s">
        <v>33</v>
      </c>
      <c r="V22" s="22"/>
      <c r="W22" s="22"/>
    </row>
    <row r="23" spans="1:23" ht="12.75">
      <c r="A23" s="18">
        <f>Spielplan!$B30</f>
        <v>16</v>
      </c>
      <c r="B23" s="18" t="str">
        <f>Spielplan2!$F30</f>
        <v>2. Gr. B</v>
      </c>
      <c r="C23" s="19" t="s">
        <v>16</v>
      </c>
      <c r="D23" s="20" t="str">
        <f>Spielplan2!$H30</f>
        <v>2. Gr. D</v>
      </c>
      <c r="E23" s="15">
        <f>IF(Spielplan2!$I30="","",Spielplan2!$I30)</f>
      </c>
      <c r="F23" s="15" t="s">
        <v>17</v>
      </c>
      <c r="G23" s="15">
        <f>IF(Spielplan2!$K30="","",Spielplan2!$K30)</f>
      </c>
      <c r="H23" s="71">
        <f t="shared" si="0"/>
      </c>
      <c r="I23" s="71">
        <f t="shared" si="1"/>
      </c>
      <c r="K23" s="180"/>
      <c r="L23" s="180"/>
      <c r="M23" s="180"/>
      <c r="N23" s="180"/>
      <c r="O23" s="180"/>
      <c r="P23" s="180"/>
      <c r="Q23" s="180"/>
      <c r="V23" s="22"/>
      <c r="W23" s="22"/>
    </row>
    <row r="24" spans="1:23" ht="12.75">
      <c r="A24" s="18">
        <f>Spielplan!$B42</f>
        <v>28</v>
      </c>
      <c r="B24" s="18" t="str">
        <f>Spielplan2!$F42</f>
        <v>1. Gr. B</v>
      </c>
      <c r="C24" s="19" t="s">
        <v>16</v>
      </c>
      <c r="D24" s="20" t="str">
        <f>Spielplan2!$H42</f>
        <v>1. Gr. D</v>
      </c>
      <c r="E24" s="15">
        <f>IF(Spielplan2!$I42="","",Spielplan2!$I42)</f>
      </c>
      <c r="F24" s="15" t="s">
        <v>17</v>
      </c>
      <c r="G24" s="15">
        <f>IF(Spielplan2!$K42="","",Spielplan2!$K42)</f>
      </c>
      <c r="H24" s="71">
        <f t="shared" si="0"/>
      </c>
      <c r="I24" s="71">
        <f t="shared" si="1"/>
      </c>
      <c r="K24" s="69" t="str">
        <f>Spielplan2!H9</f>
        <v>1. Gr. A</v>
      </c>
      <c r="L24" s="19">
        <f>SUM(S24:U24)</f>
        <v>0</v>
      </c>
      <c r="M24" s="19">
        <f>SUM(H6,H20,I29)</f>
        <v>0</v>
      </c>
      <c r="N24" s="15">
        <f>SUM(E6,E20,G29)</f>
        <v>0</v>
      </c>
      <c r="O24" s="15" t="s">
        <v>17</v>
      </c>
      <c r="P24" s="15">
        <f>SUM(G6,G20,E29)</f>
        <v>0</v>
      </c>
      <c r="Q24" s="15">
        <f>N24-P24</f>
        <v>0</v>
      </c>
      <c r="R24" s="23"/>
      <c r="S24" s="11">
        <f>IF(OR(E6="",G6=""),0,1)</f>
        <v>0</v>
      </c>
      <c r="T24" s="11">
        <f>IF(OR(E20="",G20=""),0,1)</f>
        <v>0</v>
      </c>
      <c r="U24" s="11">
        <f>IF(OR(E29="",G29=""),0,1)</f>
        <v>0</v>
      </c>
      <c r="V24" s="24"/>
      <c r="W24" s="24"/>
    </row>
    <row r="25" spans="1:23" ht="12.75">
      <c r="A25" s="18">
        <f>Spielplan!$B28</f>
        <v>14</v>
      </c>
      <c r="B25" s="18" t="str">
        <f>Spielplan2!$F32</f>
        <v>4. Gr. D</v>
      </c>
      <c r="C25" s="19" t="s">
        <v>16</v>
      </c>
      <c r="D25" s="20" t="str">
        <f>Spielplan2!$H32</f>
        <v>4. Gr. B</v>
      </c>
      <c r="E25" s="15">
        <f>IF(Spielplan2!$I32="","",Spielplan2!$I32)</f>
      </c>
      <c r="F25" s="15" t="s">
        <v>17</v>
      </c>
      <c r="G25" s="15">
        <f>IF(Spielplan2!$K32="","",Spielplan2!$K32)</f>
      </c>
      <c r="H25" s="71">
        <f t="shared" si="0"/>
      </c>
      <c r="I25" s="71">
        <f t="shared" si="1"/>
      </c>
      <c r="K25" s="69" t="str">
        <f>Spielplan2!H10</f>
        <v>1. Gr. B</v>
      </c>
      <c r="L25" s="19">
        <f>SUM(S25:U25)</f>
        <v>0</v>
      </c>
      <c r="M25" s="19">
        <f>SUM(I6,I15,H24)</f>
        <v>0</v>
      </c>
      <c r="N25" s="15">
        <f>SUM(G6,G15,E24)</f>
        <v>0</v>
      </c>
      <c r="O25" s="15" t="s">
        <v>17</v>
      </c>
      <c r="P25" s="15">
        <f>SUM(E6,E15,G24)</f>
        <v>0</v>
      </c>
      <c r="Q25" s="15">
        <f>N25-P25</f>
        <v>0</v>
      </c>
      <c r="R25" s="25"/>
      <c r="S25" s="11">
        <f>IF(OR(E6="",G6=""),0,1)</f>
        <v>0</v>
      </c>
      <c r="T25" s="11">
        <f>IF(OR(E15="",G15=""),0,1)</f>
        <v>0</v>
      </c>
      <c r="U25" s="11">
        <f>IF(OR(E24="",G24=""),0,1)</f>
        <v>0</v>
      </c>
      <c r="V25" s="25"/>
      <c r="W25" s="25"/>
    </row>
    <row r="26" spans="1:21" ht="12.75">
      <c r="A26" s="18">
        <f>Spielplan!$B39</f>
        <v>25</v>
      </c>
      <c r="B26" s="18" t="str">
        <f>Spielplan2!$F31</f>
        <v>4. Gr. C</v>
      </c>
      <c r="C26" s="19" t="s">
        <v>16</v>
      </c>
      <c r="D26" s="20" t="str">
        <f>Spielplan2!$H31</f>
        <v>4. Gr. A</v>
      </c>
      <c r="E26" s="15">
        <f>IF(Spielplan2!$I31="","",Spielplan2!$I31)</f>
      </c>
      <c r="F26" s="15" t="s">
        <v>17</v>
      </c>
      <c r="G26" s="15">
        <f>IF(Spielplan2!$K31="","",Spielplan2!$K31)</f>
      </c>
      <c r="H26" s="71">
        <f t="shared" si="0"/>
      </c>
      <c r="I26" s="71">
        <f t="shared" si="1"/>
      </c>
      <c r="J26" s="26"/>
      <c r="K26" s="69" t="str">
        <f>Spielplan2!H11</f>
        <v>1. Gr. C</v>
      </c>
      <c r="L26" s="19">
        <f>SUM(S26:U26)</f>
        <v>0</v>
      </c>
      <c r="M26" s="19">
        <f>SUM(H10,H15,I20)</f>
        <v>0</v>
      </c>
      <c r="N26" s="15">
        <f>SUM(E10,E15,G20)</f>
        <v>0</v>
      </c>
      <c r="O26" s="15" t="s">
        <v>17</v>
      </c>
      <c r="P26" s="15">
        <f>SUM(G10,G15,E20)</f>
        <v>0</v>
      </c>
      <c r="Q26" s="15">
        <f>N26-P26</f>
        <v>0</v>
      </c>
      <c r="S26" s="11">
        <f>IF(OR(E10="",G10=""),0,1)</f>
        <v>0</v>
      </c>
      <c r="T26" s="11">
        <f>IF(OR(E15="",G15=""),0,1)</f>
        <v>0</v>
      </c>
      <c r="U26" s="11">
        <f>IF(OR(E20="",G20=""),0,1)</f>
        <v>0</v>
      </c>
    </row>
    <row r="27" spans="1:21" ht="12.75">
      <c r="A27" s="18">
        <f>Spielplan!$B25</f>
        <v>11</v>
      </c>
      <c r="B27" s="18" t="str">
        <f>Spielplan2!$F25</f>
        <v>3. Gr. D</v>
      </c>
      <c r="C27" s="19" t="s">
        <v>16</v>
      </c>
      <c r="D27" s="20" t="str">
        <f>Spielplan2!$H25</f>
        <v>3. Gr. A</v>
      </c>
      <c r="E27" s="15">
        <f>IF(Spielplan2!$I25="","",Spielplan2!$I25)</f>
      </c>
      <c r="F27" s="15" t="s">
        <v>17</v>
      </c>
      <c r="G27" s="15">
        <f>IF(Spielplan2!$K25="","",Spielplan2!$K25)</f>
      </c>
      <c r="H27" s="71">
        <f t="shared" si="0"/>
      </c>
      <c r="I27" s="71">
        <f t="shared" si="1"/>
      </c>
      <c r="K27" s="69" t="str">
        <f>Spielplan2!H12</f>
        <v>1. Gr. D</v>
      </c>
      <c r="L27" s="19">
        <f>SUM(S27:U27)</f>
        <v>0</v>
      </c>
      <c r="M27" s="19">
        <f>SUM(I10,I24,H29)</f>
        <v>0</v>
      </c>
      <c r="N27" s="15">
        <f>SUM(G10,G24,E29)</f>
        <v>0</v>
      </c>
      <c r="O27" s="15" t="s">
        <v>17</v>
      </c>
      <c r="P27" s="15">
        <f>SUM(E10,E24,G29)</f>
        <v>0</v>
      </c>
      <c r="Q27" s="15">
        <f>N27-P27</f>
        <v>0</v>
      </c>
      <c r="S27" s="11">
        <f>IF(OR(E10="",G10=""),0,1)</f>
        <v>0</v>
      </c>
      <c r="T27" s="11">
        <f>IF(OR(E24="",G24=""),0,1)</f>
        <v>0</v>
      </c>
      <c r="U27" s="11">
        <f>IF(OR(E29="",G29=""),0,1)</f>
        <v>0</v>
      </c>
    </row>
    <row r="28" spans="1:9" ht="12.75">
      <c r="A28" s="18">
        <f>Spielplan!$B38</f>
        <v>24</v>
      </c>
      <c r="B28" s="18" t="str">
        <f>Spielplan2!$F38</f>
        <v>2. Gr. D</v>
      </c>
      <c r="C28" s="19" t="s">
        <v>16</v>
      </c>
      <c r="D28" s="20" t="str">
        <f>Spielplan2!$H38</f>
        <v>2. Gr. A</v>
      </c>
      <c r="E28" s="15">
        <f>IF(Spielplan2!$I38="","",Spielplan2!$I38)</f>
      </c>
      <c r="F28" s="15" t="s">
        <v>17</v>
      </c>
      <c r="G28" s="15">
        <f>IF(Spielplan2!$K38="","",Spielplan2!$K38)</f>
      </c>
      <c r="H28" s="71">
        <f t="shared" si="0"/>
      </c>
      <c r="I28" s="71">
        <f t="shared" si="1"/>
      </c>
    </row>
    <row r="29" spans="1:9" ht="12.75">
      <c r="A29" s="18">
        <f>Spielplan!$B41</f>
        <v>27</v>
      </c>
      <c r="B29" s="18" t="str">
        <f>Spielplan2!$F41</f>
        <v>1. Gr. D</v>
      </c>
      <c r="C29" s="19" t="s">
        <v>16</v>
      </c>
      <c r="D29" s="20" t="str">
        <f>Spielplan2!$H41</f>
        <v>1. Gr. A</v>
      </c>
      <c r="E29" s="15">
        <f>IF(Spielplan2!$I41="","",Spielplan2!$I41)</f>
      </c>
      <c r="F29" s="15" t="s">
        <v>17</v>
      </c>
      <c r="G29" s="15">
        <f>IF(Spielplan2!$K41="","",Spielplan2!$K41)</f>
      </c>
      <c r="H29" s="71">
        <f t="shared" si="0"/>
      </c>
      <c r="I29" s="71">
        <f t="shared" si="1"/>
      </c>
    </row>
    <row r="30" spans="1:9" ht="12.75">
      <c r="A30" s="18">
        <f>Spielplan!$B40</f>
        <v>26</v>
      </c>
      <c r="B30" s="18" t="str">
        <f>Spielplan2!$F40</f>
        <v>5. Gr. A</v>
      </c>
      <c r="C30" s="19" t="s">
        <v>16</v>
      </c>
      <c r="D30" s="20" t="str">
        <f>Spielplan2!$H40</f>
        <v>4. Gr. D</v>
      </c>
      <c r="E30" s="15">
        <f>IF(Spielplan2!$I40="","",Spielplan2!$I40)</f>
      </c>
      <c r="F30" s="15" t="s">
        <v>17</v>
      </c>
      <c r="G30" s="15">
        <f>IF(Spielplan2!$K40="","",Spielplan2!$K40)</f>
      </c>
      <c r="H30" s="71">
        <f t="shared" si="0"/>
      </c>
      <c r="I30" s="71">
        <f t="shared" si="1"/>
      </c>
    </row>
    <row r="31" ht="12.75"/>
    <row r="32" ht="12.75"/>
    <row r="33" ht="12.75"/>
    <row r="34" ht="12.75"/>
  </sheetData>
  <sheetProtection password="E760" sheet="1" objects="1" scenarios="1"/>
  <mergeCells count="17">
    <mergeCell ref="K22:K23"/>
    <mergeCell ref="L22:L23"/>
    <mergeCell ref="M22:M23"/>
    <mergeCell ref="N22:P23"/>
    <mergeCell ref="Q22:Q23"/>
    <mergeCell ref="Q8:Q9"/>
    <mergeCell ref="K15:K16"/>
    <mergeCell ref="L15:L16"/>
    <mergeCell ref="M15:M16"/>
    <mergeCell ref="N15:P16"/>
    <mergeCell ref="Q15:Q16"/>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7.xml><?xml version="1.0" encoding="utf-8"?>
<worksheet xmlns="http://schemas.openxmlformats.org/spreadsheetml/2006/main" xmlns:r="http://schemas.openxmlformats.org/officeDocument/2006/relationships">
  <sheetPr codeName="Tabelle4"/>
  <dimension ref="A1:Z30"/>
  <sheetViews>
    <sheetView zoomScale="75" zoomScaleNormal="75" zoomScalePageLayoutView="0" workbookViewId="0" topLeftCell="B1">
      <selection activeCell="S32" sqref="S32"/>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6" ht="43.5" customHeight="1">
      <c r="A2" s="14" t="s">
        <v>28</v>
      </c>
      <c r="B2" s="15" t="s">
        <v>29</v>
      </c>
      <c r="C2" s="15"/>
      <c r="D2" s="15" t="s">
        <v>29</v>
      </c>
      <c r="E2" s="180" t="s">
        <v>13</v>
      </c>
      <c r="F2" s="180"/>
      <c r="G2" s="180"/>
      <c r="H2" s="70" t="s">
        <v>30</v>
      </c>
      <c r="I2" s="70" t="s">
        <v>31</v>
      </c>
      <c r="J2" s="16"/>
      <c r="K2" s="17" t="s">
        <v>0</v>
      </c>
      <c r="L2" s="17" t="s">
        <v>32</v>
      </c>
      <c r="M2" s="17" t="s">
        <v>1</v>
      </c>
      <c r="N2" s="181" t="s">
        <v>2</v>
      </c>
      <c r="O2" s="181"/>
      <c r="P2" s="181"/>
      <c r="Q2" s="17" t="s">
        <v>33</v>
      </c>
      <c r="R2" s="16"/>
      <c r="S2" s="11" t="s">
        <v>34</v>
      </c>
      <c r="T2" s="11" t="s">
        <v>35</v>
      </c>
      <c r="U2" s="11" t="s">
        <v>36</v>
      </c>
      <c r="V2" s="12" t="s">
        <v>37</v>
      </c>
      <c r="W2" s="12" t="s">
        <v>38</v>
      </c>
      <c r="X2" s="12" t="s">
        <v>42</v>
      </c>
      <c r="Y2" s="12" t="s">
        <v>43</v>
      </c>
      <c r="Z2" s="11" t="s">
        <v>44</v>
      </c>
    </row>
    <row r="3" spans="1:26" ht="12.75">
      <c r="A3" s="18">
        <f>Spielplan!$B15</f>
        <v>1</v>
      </c>
      <c r="B3" s="18" t="str">
        <f>Spielplan!$F15</f>
        <v>A1</v>
      </c>
      <c r="C3" s="19" t="s">
        <v>16</v>
      </c>
      <c r="D3" s="20" t="str">
        <f>Spielplan!$H15</f>
        <v>A2</v>
      </c>
      <c r="E3" s="15">
        <f>IF(Spielplan!$I15="","",Spielplan!$I15)</f>
      </c>
      <c r="F3" s="15" t="s">
        <v>17</v>
      </c>
      <c r="G3" s="15">
        <f>IF(Spielplan!$K15="","",Spielplan!$K15)</f>
      </c>
      <c r="H3" s="71">
        <f aca="true" t="shared" si="0" ref="H3:H17">IF(OR($E3="",$G3=""),"",IF(E3&gt;G3,3,IF(E3=G3,1,0)))</f>
      </c>
      <c r="I3" s="71">
        <f aca="true" t="shared" si="1" ref="I3:I17">IF(OR($E3="",$G3=""),"",IF(G3&gt;E3,3,IF(E3=G3,1,0)))</f>
      </c>
      <c r="K3" s="69" t="str">
        <f>Vorgaben!A2</f>
        <v>A1</v>
      </c>
      <c r="L3" s="19">
        <f>SUM(S3:U3)+Z3</f>
        <v>0</v>
      </c>
      <c r="M3" s="19">
        <f>SUM(H3,I11,H17,I26)</f>
        <v>0</v>
      </c>
      <c r="N3" s="15">
        <f>SUM(E3,G11,E17,G26)</f>
        <v>0</v>
      </c>
      <c r="O3" s="15" t="s">
        <v>17</v>
      </c>
      <c r="P3" s="15">
        <f>SUM(G3,E11,G17,E26)</f>
        <v>0</v>
      </c>
      <c r="Q3" s="15">
        <f>N3-P3</f>
        <v>0</v>
      </c>
      <c r="R3" s="21"/>
      <c r="S3" s="11">
        <f>IF(OR(E3="",G3=""),0,1)</f>
        <v>0</v>
      </c>
      <c r="T3" s="11">
        <f>IF(OR(E11="",G11=""),0,1)</f>
        <v>0</v>
      </c>
      <c r="U3" s="11">
        <f>IF(OR(E17="",G17=""),0,1)</f>
        <v>0</v>
      </c>
      <c r="V3" s="11">
        <f>SUM(L3:L7)/2</f>
        <v>0</v>
      </c>
      <c r="W3" s="11">
        <f>SUM(L10:L14)/2</f>
        <v>0</v>
      </c>
      <c r="X3" s="11">
        <f>SUM(L17:L21)/2</f>
        <v>0</v>
      </c>
      <c r="Y3" s="11">
        <f>SUM(L24:L28)/2</f>
        <v>0</v>
      </c>
      <c r="Z3" s="11">
        <f>IF(OR(E26="",G26=""),0,1)</f>
        <v>0</v>
      </c>
    </row>
    <row r="4" spans="1:26" ht="12.75">
      <c r="A4" s="18">
        <f>Spielplan!$B17</f>
        <v>3</v>
      </c>
      <c r="B4" s="18" t="str">
        <f>Spielplan!$F17</f>
        <v>B1</v>
      </c>
      <c r="C4" s="19" t="s">
        <v>16</v>
      </c>
      <c r="D4" s="20" t="str">
        <f>Spielplan!$H17</f>
        <v>B2</v>
      </c>
      <c r="E4" s="15">
        <f>IF(Spielplan!$I17="","",Spielplan!$I17)</f>
      </c>
      <c r="F4" s="15" t="s">
        <v>17</v>
      </c>
      <c r="G4" s="15">
        <f>IF(Spielplan!$K17="","",Spielplan!$K17)</f>
      </c>
      <c r="H4" s="71">
        <f t="shared" si="0"/>
      </c>
      <c r="I4" s="71">
        <f t="shared" si="1"/>
      </c>
      <c r="K4" s="69" t="str">
        <f>Vorgaben!A3</f>
        <v>A2</v>
      </c>
      <c r="L4" s="19">
        <f>SUM(S4:U4)+Z4</f>
        <v>0</v>
      </c>
      <c r="M4" s="19">
        <f>SUM(I3,I12,H21,H30)</f>
        <v>0</v>
      </c>
      <c r="N4" s="15">
        <f>SUM(G3,G12,E21,E30)</f>
        <v>0</v>
      </c>
      <c r="O4" s="15" t="s">
        <v>17</v>
      </c>
      <c r="P4" s="15">
        <f>SUM(E3,E12,G21,G30)</f>
        <v>0</v>
      </c>
      <c r="Q4" s="15">
        <f>N4-P4</f>
        <v>0</v>
      </c>
      <c r="R4" s="21"/>
      <c r="S4" s="11">
        <f>IF(OR(E3="",G3=""),0,1)</f>
        <v>0</v>
      </c>
      <c r="T4" s="11">
        <f>IF(OR(E12="",G12=""),0,1)</f>
        <v>0</v>
      </c>
      <c r="U4" s="11">
        <f>IF(OR(E21="",G21=""),0,1)</f>
        <v>0</v>
      </c>
      <c r="Z4" s="11">
        <f>IF(OR(E30="",G30=""),0,1)</f>
        <v>0</v>
      </c>
    </row>
    <row r="5" spans="1:26" ht="12.75">
      <c r="A5" s="18">
        <f>Spielplan!$B21</f>
        <v>7</v>
      </c>
      <c r="B5" s="18" t="str">
        <f>Spielplan!$F21</f>
        <v>C1</v>
      </c>
      <c r="C5" s="19" t="s">
        <v>16</v>
      </c>
      <c r="D5" s="20" t="str">
        <f>Spielplan!$H21</f>
        <v>C2</v>
      </c>
      <c r="E5" s="15">
        <f>IF(Spielplan!$I21="","",Spielplan!$I21)</f>
      </c>
      <c r="F5" s="15" t="s">
        <v>17</v>
      </c>
      <c r="G5" s="15">
        <f>IF(Spielplan!$K21="","",Spielplan!$K21)</f>
      </c>
      <c r="H5" s="71">
        <f t="shared" si="0"/>
      </c>
      <c r="I5" s="71">
        <f t="shared" si="1"/>
      </c>
      <c r="K5" s="69" t="str">
        <f>Vorgaben!A4</f>
        <v>A3</v>
      </c>
      <c r="L5" s="19">
        <f>SUM(S5:U5)+Z5</f>
        <v>0</v>
      </c>
      <c r="M5" s="19">
        <f>SUM(H7,H12,I17,I25)</f>
        <v>0</v>
      </c>
      <c r="N5" s="15">
        <f>SUM(E7,E12,G17,G25)</f>
        <v>0</v>
      </c>
      <c r="O5" s="15" t="s">
        <v>17</v>
      </c>
      <c r="P5" s="15">
        <f>SUM(G7,G12,E17,E25)</f>
        <v>0</v>
      </c>
      <c r="Q5" s="15">
        <f>N5-P5</f>
        <v>0</v>
      </c>
      <c r="R5" s="21"/>
      <c r="S5" s="11">
        <f>IF(OR(E7="",G7=""),0,1)</f>
        <v>0</v>
      </c>
      <c r="T5" s="11">
        <f>IF(OR(E12="",G12=""),0,1)</f>
        <v>0</v>
      </c>
      <c r="U5" s="11">
        <f>IF(OR(E17="",G17=""),0,1)</f>
        <v>0</v>
      </c>
      <c r="Z5" s="11">
        <f>IF(OR(E25="",G25=""),0,1)</f>
        <v>0</v>
      </c>
    </row>
    <row r="6" spans="1:26" ht="12.75">
      <c r="A6" s="18">
        <f>Spielplan!$B23</f>
        <v>9</v>
      </c>
      <c r="B6" s="18" t="str">
        <f>Spielplan!$F23</f>
        <v>D1</v>
      </c>
      <c r="C6" s="19" t="s">
        <v>16</v>
      </c>
      <c r="D6" s="20" t="str">
        <f>Spielplan!$H23</f>
        <v>D2</v>
      </c>
      <c r="E6" s="15">
        <f>IF(Spielplan!$I23="","",Spielplan!$I23)</f>
      </c>
      <c r="F6" s="15" t="s">
        <v>17</v>
      </c>
      <c r="G6" s="15">
        <f>IF(Spielplan!$K23="","",Spielplan!$K23)</f>
      </c>
      <c r="H6" s="71">
        <f t="shared" si="0"/>
      </c>
      <c r="I6" s="71">
        <f t="shared" si="1"/>
      </c>
      <c r="K6" s="69" t="str">
        <f>Vorgaben!A5</f>
        <v>A4</v>
      </c>
      <c r="L6" s="19">
        <f>SUM(S6:U6)+Z6</f>
        <v>0</v>
      </c>
      <c r="M6" s="19">
        <f>SUM(I7,H16,I21,H26)</f>
        <v>0</v>
      </c>
      <c r="N6" s="15">
        <f>SUM(G7,E16,G21,E26)</f>
        <v>0</v>
      </c>
      <c r="O6" s="15" t="s">
        <v>17</v>
      </c>
      <c r="P6" s="15">
        <f>SUM(E7,G16,E21,G26)</f>
        <v>0</v>
      </c>
      <c r="Q6" s="15">
        <f>N6-P6</f>
        <v>0</v>
      </c>
      <c r="R6" s="21"/>
      <c r="S6" s="11">
        <f>IF(OR(E7="",G7=""),0,1)</f>
        <v>0</v>
      </c>
      <c r="T6" s="11">
        <f>IF(OR(E16="",G16=""),0,1)</f>
        <v>0</v>
      </c>
      <c r="U6" s="11">
        <f>IF(OR(E26="",G26=""),0,1)</f>
        <v>0</v>
      </c>
      <c r="Z6" s="11">
        <f>IF(OR(E21="",G21=""),0,1)</f>
        <v>0</v>
      </c>
    </row>
    <row r="7" spans="1:26" ht="12.75">
      <c r="A7" s="18">
        <f>Spielplan!$B16</f>
        <v>2</v>
      </c>
      <c r="B7" s="18" t="str">
        <f>Spielplan!$F16</f>
        <v>A3</v>
      </c>
      <c r="C7" s="19" t="s">
        <v>16</v>
      </c>
      <c r="D7" s="20" t="str">
        <f>Spielplan!$H16</f>
        <v>A4</v>
      </c>
      <c r="E7" s="15">
        <f>IF(Spielplan!$I16="","",Spielplan!$I16)</f>
      </c>
      <c r="F7" s="15" t="s">
        <v>17</v>
      </c>
      <c r="G7" s="15">
        <f>IF(Spielplan!$K16="","",Spielplan!$K16)</f>
      </c>
      <c r="H7" s="71">
        <f t="shared" si="0"/>
      </c>
      <c r="I7" s="71">
        <f t="shared" si="1"/>
      </c>
      <c r="K7" s="69" t="str">
        <f>Vorgaben!A6</f>
        <v>A5</v>
      </c>
      <c r="L7" s="19">
        <f>SUM(S7:U7)+Z7</f>
        <v>0</v>
      </c>
      <c r="M7" s="19">
        <f>SUM(H11,I16,H25,I30)</f>
        <v>0</v>
      </c>
      <c r="N7" s="15">
        <f>SUM(E11,G16,E25,G30)</f>
        <v>0</v>
      </c>
      <c r="O7" s="15" t="s">
        <v>17</v>
      </c>
      <c r="P7" s="15">
        <f>SUM(G11,E16,G25,E30)</f>
        <v>0</v>
      </c>
      <c r="Q7" s="15">
        <f>N7-P7</f>
        <v>0</v>
      </c>
      <c r="R7" s="21"/>
      <c r="S7" s="11">
        <f>IF(OR(E11="",G11=""),0,1)</f>
        <v>0</v>
      </c>
      <c r="T7" s="11">
        <f>IF(OR(E16="",G16=""),0,1)</f>
        <v>0</v>
      </c>
      <c r="U7" s="11">
        <f>IF(OR(E25="",G25=""),0,1)</f>
        <v>0</v>
      </c>
      <c r="Z7" s="11">
        <f>IF(OR(E30="",G30=""),0,1)</f>
        <v>0</v>
      </c>
    </row>
    <row r="8" spans="1:23" ht="12.75">
      <c r="A8" s="18">
        <f>Spielplan!$B18</f>
        <v>4</v>
      </c>
      <c r="B8" s="18" t="str">
        <f>Spielplan!$F18</f>
        <v>B3</v>
      </c>
      <c r="C8" s="19" t="s">
        <v>16</v>
      </c>
      <c r="D8" s="20" t="str">
        <f>Spielplan!$H18</f>
        <v>B4</v>
      </c>
      <c r="E8" s="15">
        <f>IF(Spielplan!$I18="","",Spielplan!$I18)</f>
      </c>
      <c r="F8" s="15" t="s">
        <v>17</v>
      </c>
      <c r="G8" s="15">
        <f>IF(Spielplan!$K18="","",Spielplan!$K18)</f>
      </c>
      <c r="H8" s="71">
        <f t="shared" si="0"/>
      </c>
      <c r="I8" s="71">
        <f t="shared" si="1"/>
      </c>
      <c r="K8" s="180" t="s">
        <v>6</v>
      </c>
      <c r="L8" s="180" t="s">
        <v>32</v>
      </c>
      <c r="M8" s="180" t="s">
        <v>1</v>
      </c>
      <c r="N8" s="180" t="s">
        <v>2</v>
      </c>
      <c r="O8" s="180"/>
      <c r="P8" s="180"/>
      <c r="Q8" s="180" t="s">
        <v>33</v>
      </c>
      <c r="V8" s="22"/>
      <c r="W8" s="22"/>
    </row>
    <row r="9" spans="1:23" ht="12.75">
      <c r="A9" s="18">
        <f>Spielplan!$B22</f>
        <v>8</v>
      </c>
      <c r="B9" s="18" t="str">
        <f>Spielplan!$F22</f>
        <v>C3</v>
      </c>
      <c r="C9" s="19" t="s">
        <v>16</v>
      </c>
      <c r="D9" s="20" t="str">
        <f>Spielplan!$H22</f>
        <v>C4</v>
      </c>
      <c r="E9" s="15">
        <f>IF(Spielplan!$I22="","",Spielplan!$I22)</f>
      </c>
      <c r="F9" s="15" t="s">
        <v>17</v>
      </c>
      <c r="G9" s="15">
        <f>IF(Spielplan!$K22="","",Spielplan!$K22)</f>
      </c>
      <c r="H9" s="71">
        <f t="shared" si="0"/>
      </c>
      <c r="I9" s="71">
        <f t="shared" si="1"/>
      </c>
      <c r="K9" s="180"/>
      <c r="L9" s="180"/>
      <c r="M9" s="180"/>
      <c r="N9" s="180"/>
      <c r="O9" s="180"/>
      <c r="P9" s="180"/>
      <c r="Q9" s="180"/>
      <c r="V9" s="22"/>
      <c r="W9" s="22"/>
    </row>
    <row r="10" spans="1:23" ht="12.75">
      <c r="A10" s="18">
        <f>Spielplan!$B24</f>
        <v>10</v>
      </c>
      <c r="B10" s="18" t="str">
        <f>Spielplan!$F24</f>
        <v>D3</v>
      </c>
      <c r="C10" s="19" t="s">
        <v>16</v>
      </c>
      <c r="D10" s="20" t="str">
        <f>Spielplan!$H24</f>
        <v>D4</v>
      </c>
      <c r="E10" s="15">
        <f>IF(Spielplan!$I24="","",Spielplan!$I24)</f>
      </c>
      <c r="F10" s="15" t="s">
        <v>17</v>
      </c>
      <c r="G10" s="15">
        <f>IF(Spielplan!$K24="","",Spielplan!$K24)</f>
      </c>
      <c r="H10" s="71">
        <f t="shared" si="0"/>
      </c>
      <c r="I10" s="71">
        <f t="shared" si="1"/>
      </c>
      <c r="K10" s="69" t="str">
        <f>Vorgaben!A9</f>
        <v>B1</v>
      </c>
      <c r="L10" s="19">
        <f>SUM(S10:U10)</f>
        <v>0</v>
      </c>
      <c r="M10" s="19">
        <f>SUM(H4,H18,I27)</f>
        <v>0</v>
      </c>
      <c r="N10" s="15">
        <f>SUM(E4,E18,G27)</f>
        <v>0</v>
      </c>
      <c r="O10" s="15" t="s">
        <v>17</v>
      </c>
      <c r="P10" s="15">
        <f>SUM(G4,G18,E27)</f>
        <v>0</v>
      </c>
      <c r="Q10" s="15">
        <f>N10-P10</f>
        <v>0</v>
      </c>
      <c r="R10" s="23"/>
      <c r="S10" s="11">
        <f>IF(OR(E4="",G4=""),0,1)</f>
        <v>0</v>
      </c>
      <c r="T10" s="11">
        <f>IF(OR(E18="",G18=""),0,1)</f>
        <v>0</v>
      </c>
      <c r="U10" s="11">
        <f>IF(OR(E27="",G27=""),0,1)</f>
        <v>0</v>
      </c>
      <c r="V10" s="24"/>
      <c r="W10" s="24"/>
    </row>
    <row r="11" spans="1:23" ht="12.75">
      <c r="A11" s="18">
        <f>Spielplan!$B19</f>
        <v>5</v>
      </c>
      <c r="B11" s="18" t="str">
        <f>Spielplan!$F19</f>
        <v>A5</v>
      </c>
      <c r="C11" s="19" t="s">
        <v>16</v>
      </c>
      <c r="D11" s="20" t="str">
        <f>Spielplan!$H19</f>
        <v>A1</v>
      </c>
      <c r="E11" s="15">
        <f>IF(Spielplan!$I19="","",Spielplan!$I19)</f>
      </c>
      <c r="F11" s="15" t="s">
        <v>17</v>
      </c>
      <c r="G11" s="15">
        <f>IF(Spielplan!$K19="","",Spielplan!$K19)</f>
      </c>
      <c r="H11" s="71">
        <f t="shared" si="0"/>
      </c>
      <c r="I11" s="71">
        <f t="shared" si="1"/>
      </c>
      <c r="J11" s="25"/>
      <c r="K11" s="69" t="str">
        <f>Vorgaben!A10</f>
        <v>B2</v>
      </c>
      <c r="L11" s="19">
        <f>SUM(S11:U11)</f>
        <v>0</v>
      </c>
      <c r="M11" s="19">
        <f>SUM(I4,I13,H22)</f>
        <v>0</v>
      </c>
      <c r="N11" s="15">
        <f>SUM(G4,G13,E22)</f>
        <v>0</v>
      </c>
      <c r="O11" s="15" t="s">
        <v>17</v>
      </c>
      <c r="P11" s="15">
        <f>SUM(E4,E13,G22)</f>
        <v>0</v>
      </c>
      <c r="Q11" s="15">
        <f>N11-P11</f>
        <v>0</v>
      </c>
      <c r="R11" s="25"/>
      <c r="S11" s="11">
        <f>IF(OR(E4="",G4=""),0,1)</f>
        <v>0</v>
      </c>
      <c r="T11" s="11">
        <f>IF(OR(E13="",G13=""),0,1)</f>
        <v>0</v>
      </c>
      <c r="U11" s="11">
        <f>IF(OR(E22="",G22=""),0,1)</f>
        <v>0</v>
      </c>
      <c r="V11" s="25"/>
      <c r="W11" s="25"/>
    </row>
    <row r="12" spans="1:21" ht="12.75">
      <c r="A12" s="18">
        <f>Spielplan!$B27</f>
        <v>13</v>
      </c>
      <c r="B12" s="18" t="str">
        <f>Spielplan!$F27</f>
        <v>A3</v>
      </c>
      <c r="C12" s="19" t="s">
        <v>16</v>
      </c>
      <c r="D12" s="20" t="str">
        <f>Spielplan!$H27</f>
        <v>A2</v>
      </c>
      <c r="E12" s="15">
        <f>IF(Spielplan!$I27="","",Spielplan!$I27)</f>
      </c>
      <c r="F12" s="15" t="s">
        <v>17</v>
      </c>
      <c r="G12" s="15">
        <f>IF(Spielplan!$K27="","",Spielplan!$K27)</f>
      </c>
      <c r="H12" s="71">
        <f t="shared" si="0"/>
      </c>
      <c r="I12" s="71">
        <f t="shared" si="1"/>
      </c>
      <c r="K12" s="69" t="str">
        <f>Vorgaben!A11</f>
        <v>B3</v>
      </c>
      <c r="L12" s="19">
        <f>SUM(S12:U12)</f>
        <v>0</v>
      </c>
      <c r="M12" s="19">
        <f>SUM(H8,H13,I18)</f>
        <v>0</v>
      </c>
      <c r="N12" s="15">
        <f>SUM(E8,E13,G18)</f>
        <v>0</v>
      </c>
      <c r="O12" s="15" t="s">
        <v>17</v>
      </c>
      <c r="P12" s="15">
        <f>SUM(G8,G13,E18)</f>
        <v>0</v>
      </c>
      <c r="Q12" s="15">
        <f>N12-P12</f>
        <v>0</v>
      </c>
      <c r="S12" s="11">
        <f>IF(OR(E8="",G8=""),0,1)</f>
        <v>0</v>
      </c>
      <c r="T12" s="11">
        <f>IF(OR(E13="",G13=""),0,1)</f>
        <v>0</v>
      </c>
      <c r="U12" s="11">
        <f>IF(OR(E18="",G18=""),0,1)</f>
        <v>0</v>
      </c>
    </row>
    <row r="13" spans="1:21" ht="12.75">
      <c r="A13" s="18">
        <f>Spielplan!$B26</f>
        <v>12</v>
      </c>
      <c r="B13" s="18" t="str">
        <f>Spielplan!$F26</f>
        <v>B3</v>
      </c>
      <c r="C13" s="19" t="s">
        <v>16</v>
      </c>
      <c r="D13" s="20" t="str">
        <f>Spielplan!$H26</f>
        <v>B2</v>
      </c>
      <c r="E13" s="15">
        <f>IF(Spielplan!$I26="","",Spielplan!$I26)</f>
      </c>
      <c r="F13" s="15" t="s">
        <v>17</v>
      </c>
      <c r="G13" s="15">
        <f>IF(Spielplan!$K26="","",Spielplan!$K26)</f>
      </c>
      <c r="H13" s="71">
        <f t="shared" si="0"/>
      </c>
      <c r="I13" s="71">
        <f t="shared" si="1"/>
      </c>
      <c r="K13" s="69" t="str">
        <f>Vorgaben!A12</f>
        <v>B4</v>
      </c>
      <c r="L13" s="19">
        <f>SUM(S13:U13)</f>
        <v>0</v>
      </c>
      <c r="M13" s="19">
        <f>SUM(I8,I22,H27)</f>
        <v>0</v>
      </c>
      <c r="N13" s="15">
        <f>SUM(G8,G22,E27)</f>
        <v>0</v>
      </c>
      <c r="O13" s="15" t="s">
        <v>17</v>
      </c>
      <c r="P13" s="15">
        <f>SUM(E8,E22,G27)</f>
        <v>0</v>
      </c>
      <c r="Q13" s="15">
        <f>N13-P13</f>
        <v>0</v>
      </c>
      <c r="S13" s="11">
        <f>IF(OR(E8="",G8=""),0,1)</f>
        <v>0</v>
      </c>
      <c r="T13" s="11">
        <f>IF(OR(E22="",G22=""),0,1)</f>
        <v>0</v>
      </c>
      <c r="U13" s="11">
        <f>IF(OR(E27="",G27=""),0,1)</f>
        <v>0</v>
      </c>
    </row>
    <row r="14" spans="1:17" ht="12.75" customHeight="1">
      <c r="A14" s="18">
        <f>Spielplan!$B37</f>
        <v>23</v>
      </c>
      <c r="B14" s="18" t="str">
        <f>Spielplan!$F37</f>
        <v>C3</v>
      </c>
      <c r="C14" s="19" t="s">
        <v>16</v>
      </c>
      <c r="D14" s="20" t="str">
        <f>Spielplan!$H37</f>
        <v>C2</v>
      </c>
      <c r="E14" s="15">
        <f>IF(Spielplan!$I37="","",Spielplan!$I37)</f>
      </c>
      <c r="F14" s="15" t="s">
        <v>17</v>
      </c>
      <c r="G14" s="15">
        <f>IF(Spielplan!$K37="","",Spielplan!$K37)</f>
      </c>
      <c r="H14" s="71">
        <f t="shared" si="0"/>
      </c>
      <c r="I14" s="71">
        <f t="shared" si="1"/>
      </c>
      <c r="K14" s="13"/>
      <c r="L14" s="19"/>
      <c r="M14" s="19"/>
      <c r="N14" s="15"/>
      <c r="O14" s="15"/>
      <c r="P14" s="15"/>
      <c r="Q14" s="15"/>
    </row>
    <row r="15" spans="1:23" ht="12.75" customHeight="1">
      <c r="A15" s="18">
        <f>Spielplan!$B33</f>
        <v>19</v>
      </c>
      <c r="B15" s="18" t="str">
        <f>Spielplan!$F33</f>
        <v>D3</v>
      </c>
      <c r="C15" s="19" t="s">
        <v>16</v>
      </c>
      <c r="D15" s="20" t="str">
        <f>Spielplan!$H33</f>
        <v>D2</v>
      </c>
      <c r="E15" s="15">
        <f>IF(Spielplan!$I33="","",Spielplan!$I33)</f>
      </c>
      <c r="F15" s="15" t="s">
        <v>17</v>
      </c>
      <c r="G15" s="15">
        <f>IF(Spielplan!$K33="","",Spielplan!$K33)</f>
      </c>
      <c r="H15" s="71">
        <f t="shared" si="0"/>
      </c>
      <c r="I15" s="71">
        <f t="shared" si="1"/>
      </c>
      <c r="K15" s="180" t="s">
        <v>3</v>
      </c>
      <c r="L15" s="180" t="s">
        <v>32</v>
      </c>
      <c r="M15" s="180" t="s">
        <v>1</v>
      </c>
      <c r="N15" s="180" t="s">
        <v>2</v>
      </c>
      <c r="O15" s="180"/>
      <c r="P15" s="180"/>
      <c r="Q15" s="180" t="s">
        <v>33</v>
      </c>
      <c r="V15" s="22"/>
      <c r="W15" s="22"/>
    </row>
    <row r="16" spans="1:23" ht="12.75" customHeight="1">
      <c r="A16" s="18">
        <f>Spielplan!$B31</f>
        <v>17</v>
      </c>
      <c r="B16" s="18" t="str">
        <f>Spielplan!$F31</f>
        <v>A4</v>
      </c>
      <c r="C16" s="19" t="s">
        <v>16</v>
      </c>
      <c r="D16" s="20" t="str">
        <f>Spielplan!$H31</f>
        <v>A5</v>
      </c>
      <c r="E16" s="15">
        <f>IF(Spielplan!$I31="","",Spielplan!$I31)</f>
      </c>
      <c r="F16" s="15" t="s">
        <v>17</v>
      </c>
      <c r="G16" s="15">
        <f>IF(Spielplan!$K31="","",Spielplan!$K31)</f>
      </c>
      <c r="H16" s="71">
        <f t="shared" si="0"/>
      </c>
      <c r="I16" s="71">
        <f t="shared" si="1"/>
      </c>
      <c r="K16" s="180"/>
      <c r="L16" s="180"/>
      <c r="M16" s="180"/>
      <c r="N16" s="180"/>
      <c r="O16" s="180"/>
      <c r="P16" s="180"/>
      <c r="Q16" s="180"/>
      <c r="V16" s="22"/>
      <c r="W16" s="22"/>
    </row>
    <row r="17" spans="1:23" ht="15.75" customHeight="1">
      <c r="A17" s="18">
        <f>Spielplan!$B32</f>
        <v>18</v>
      </c>
      <c r="B17" s="18" t="str">
        <f>Spielplan!$F32</f>
        <v>A1</v>
      </c>
      <c r="C17" s="19" t="s">
        <v>16</v>
      </c>
      <c r="D17" s="20" t="str">
        <f>Spielplan!$H32</f>
        <v>A3</v>
      </c>
      <c r="E17" s="15">
        <f>IF(Spielplan!$I32="","",Spielplan!$I32)</f>
      </c>
      <c r="F17" s="15" t="s">
        <v>17</v>
      </c>
      <c r="G17" s="15">
        <f>IF(Spielplan!$K32="","",Spielplan!$K32)</f>
      </c>
      <c r="H17" s="71">
        <f t="shared" si="0"/>
      </c>
      <c r="I17" s="71">
        <f t="shared" si="1"/>
      </c>
      <c r="K17" s="3" t="str">
        <f>Vorgaben!B2</f>
        <v>C1</v>
      </c>
      <c r="L17" s="19">
        <f>SUM(S17:U17)</f>
        <v>0</v>
      </c>
      <c r="M17" s="19">
        <f>SUM(H5,H19,I28)</f>
        <v>0</v>
      </c>
      <c r="N17" s="15">
        <f>SUM(E5,E19,G28)</f>
        <v>0</v>
      </c>
      <c r="O17" s="15" t="s">
        <v>17</v>
      </c>
      <c r="P17" s="15">
        <f>SUM(G5,G19,E28)</f>
        <v>0</v>
      </c>
      <c r="Q17" s="15">
        <f>N17-P17</f>
        <v>0</v>
      </c>
      <c r="R17" s="23"/>
      <c r="S17" s="11">
        <f>IF(OR(E5="",G5=""),0,1)</f>
        <v>0</v>
      </c>
      <c r="T17" s="11">
        <f>IF(OR(E19="",G19=""),0,1)</f>
        <v>0</v>
      </c>
      <c r="U17" s="11">
        <f>IF(OR(E28="",G28=""),0,1)</f>
        <v>0</v>
      </c>
      <c r="V17" s="24"/>
      <c r="W17" s="24"/>
    </row>
    <row r="18" spans="1:23" ht="12.75">
      <c r="A18" s="18">
        <f>Spielplan!$B36</f>
        <v>22</v>
      </c>
      <c r="B18" s="18" t="str">
        <f>Spielplan!$F36</f>
        <v>B1</v>
      </c>
      <c r="C18" s="19" t="s">
        <v>16</v>
      </c>
      <c r="D18" s="20" t="str">
        <f>Spielplan!$H36</f>
        <v>B3</v>
      </c>
      <c r="E18" s="15">
        <f>IF(Spielplan!$I36="","",Spielplan!$I36)</f>
      </c>
      <c r="F18" s="15" t="s">
        <v>17</v>
      </c>
      <c r="G18" s="15">
        <f>IF(Spielplan!$K36="","",Spielplan!$K36)</f>
      </c>
      <c r="H18" s="71">
        <f aca="true" t="shared" si="2" ref="H18:H30">IF(OR($E18="",$G18=""),"",IF(E18&gt;G18,3,IF(E18=G18,1,0)))</f>
      </c>
      <c r="I18" s="71">
        <f aca="true" t="shared" si="3" ref="I18:I30">IF(OR($E18="",$G18=""),"",IF(G18&gt;E18,3,IF(E18=G18,1,0)))</f>
      </c>
      <c r="K18" s="69" t="str">
        <f>Vorgaben!B3</f>
        <v>C2</v>
      </c>
      <c r="L18" s="19">
        <f>SUM(S18:U18)</f>
        <v>0</v>
      </c>
      <c r="M18" s="19">
        <f>SUM(I5,I14,H23)</f>
        <v>0</v>
      </c>
      <c r="N18" s="15">
        <f>SUM(G5,G14,E23)</f>
        <v>0</v>
      </c>
      <c r="O18" s="15" t="s">
        <v>17</v>
      </c>
      <c r="P18" s="15">
        <f>SUM(E5,E14,G23)</f>
        <v>0</v>
      </c>
      <c r="Q18" s="15">
        <f>N18-P18</f>
        <v>0</v>
      </c>
      <c r="R18" s="25"/>
      <c r="S18" s="11">
        <f>IF(OR(E5="",G5=""),0,1)</f>
        <v>0</v>
      </c>
      <c r="T18" s="11">
        <f>IF(OR(E14="",G14=""),0,1)</f>
        <v>0</v>
      </c>
      <c r="U18" s="11">
        <f>IF(OR(E23="",G23=""),0,1)</f>
        <v>0</v>
      </c>
      <c r="V18" s="25"/>
      <c r="W18" s="25"/>
    </row>
    <row r="19" spans="1:21" ht="12.75">
      <c r="A19" s="18">
        <f>Spielplan!$B29</f>
        <v>15</v>
      </c>
      <c r="B19" s="18" t="str">
        <f>Spielplan!$F29</f>
        <v>C1</v>
      </c>
      <c r="C19" s="19" t="s">
        <v>16</v>
      </c>
      <c r="D19" s="20" t="str">
        <f>Spielplan!$H29</f>
        <v>C3</v>
      </c>
      <c r="E19" s="15">
        <f>IF(Spielplan!$I29="","",Spielplan!$I29)</f>
      </c>
      <c r="F19" s="15" t="s">
        <v>17</v>
      </c>
      <c r="G19" s="15">
        <f>IF(Spielplan!$K29="","",Spielplan!$K29)</f>
      </c>
      <c r="H19" s="71">
        <f t="shared" si="2"/>
      </c>
      <c r="I19" s="71">
        <f t="shared" si="3"/>
      </c>
      <c r="K19" s="69" t="str">
        <f>Vorgaben!B4</f>
        <v>C3</v>
      </c>
      <c r="L19" s="19">
        <f>SUM(S19:U19)</f>
        <v>0</v>
      </c>
      <c r="M19" s="19">
        <f>SUM(H9,H14,I19)</f>
        <v>0</v>
      </c>
      <c r="N19" s="15">
        <f>SUM(E9,E14,G19)</f>
        <v>0</v>
      </c>
      <c r="O19" s="15" t="s">
        <v>17</v>
      </c>
      <c r="P19" s="15">
        <f>SUM(G9,G14,E19)</f>
        <v>0</v>
      </c>
      <c r="Q19" s="15">
        <f>N19-P19</f>
        <v>0</v>
      </c>
      <c r="S19" s="11">
        <f>IF(OR(E9="",G9=""),0,1)</f>
        <v>0</v>
      </c>
      <c r="T19" s="11">
        <f>IF(OR(E14="",G14=""),0,1)</f>
        <v>0</v>
      </c>
      <c r="U19" s="11">
        <f>IF(OR(E19="",G19=""),0,1)</f>
        <v>0</v>
      </c>
    </row>
    <row r="20" spans="1:21" ht="12.75">
      <c r="A20" s="18">
        <f>Spielplan!$B34</f>
        <v>20</v>
      </c>
      <c r="B20" s="18" t="str">
        <f>Spielplan!$F34</f>
        <v>D1</v>
      </c>
      <c r="C20" s="19" t="s">
        <v>16</v>
      </c>
      <c r="D20" s="20" t="str">
        <f>Spielplan!$H34</f>
        <v>D3</v>
      </c>
      <c r="E20" s="15">
        <f>IF(Spielplan!$I34="","",Spielplan!$I34)</f>
      </c>
      <c r="F20" s="15" t="s">
        <v>17</v>
      </c>
      <c r="G20" s="15">
        <f>IF(Spielplan!$K34="","",Spielplan!$K34)</f>
      </c>
      <c r="H20" s="71">
        <f t="shared" si="2"/>
      </c>
      <c r="I20" s="71">
        <f t="shared" si="3"/>
      </c>
      <c r="K20" s="69" t="str">
        <f>Vorgaben!B5</f>
        <v>C4</v>
      </c>
      <c r="L20" s="19">
        <f>SUM(S20:U20)</f>
        <v>0</v>
      </c>
      <c r="M20" s="19">
        <f>SUM(I9,I23,H28)</f>
        <v>0</v>
      </c>
      <c r="N20" s="15">
        <f>SUM(G9,G23,E28)</f>
        <v>0</v>
      </c>
      <c r="O20" s="15" t="s">
        <v>17</v>
      </c>
      <c r="P20" s="15">
        <f>SUM(E9,E23,G28)</f>
        <v>0</v>
      </c>
      <c r="Q20" s="15">
        <f>N20-P20</f>
        <v>0</v>
      </c>
      <c r="S20" s="11">
        <f>IF(OR(E9="",G9=""),0,1)</f>
        <v>0</v>
      </c>
      <c r="T20" s="11">
        <f>IF(OR(E23="",G23=""),0,1)</f>
        <v>0</v>
      </c>
      <c r="U20" s="11">
        <f>IF(OR(E28="",G28=""),0,1)</f>
        <v>0</v>
      </c>
    </row>
    <row r="21" spans="1:17" ht="12.75">
      <c r="A21" s="18">
        <f>Spielplan!$B20</f>
        <v>6</v>
      </c>
      <c r="B21" s="18" t="str">
        <f>Spielplan!$F20</f>
        <v>A2</v>
      </c>
      <c r="C21" s="19" t="s">
        <v>16</v>
      </c>
      <c r="D21" s="20" t="str">
        <f>Spielplan!$H20</f>
        <v>A4</v>
      </c>
      <c r="E21" s="15">
        <f>IF(Spielplan!$I20="","",Spielplan!$I20)</f>
      </c>
      <c r="F21" s="15" t="s">
        <v>17</v>
      </c>
      <c r="G21" s="15">
        <f>IF(Spielplan!$K20="","",Spielplan!$K20)</f>
      </c>
      <c r="H21" s="71">
        <f t="shared" si="2"/>
      </c>
      <c r="I21" s="71">
        <f t="shared" si="3"/>
      </c>
      <c r="K21" s="13"/>
      <c r="L21" s="19"/>
      <c r="M21" s="19"/>
      <c r="N21" s="15"/>
      <c r="O21" s="15"/>
      <c r="P21" s="15"/>
      <c r="Q21" s="15"/>
    </row>
    <row r="22" spans="1:23" ht="12.75">
      <c r="A22" s="18">
        <f>Spielplan!$B35</f>
        <v>21</v>
      </c>
      <c r="B22" s="18" t="str">
        <f>Spielplan!$F35</f>
        <v>B2</v>
      </c>
      <c r="C22" s="19" t="s">
        <v>16</v>
      </c>
      <c r="D22" s="20" t="str">
        <f>Spielplan!$H35</f>
        <v>B4</v>
      </c>
      <c r="E22" s="15">
        <f>IF(Spielplan!$I35="","",Spielplan!$I35)</f>
      </c>
      <c r="F22" s="15" t="s">
        <v>17</v>
      </c>
      <c r="G22" s="15">
        <f>IF(Spielplan!$K35="","",Spielplan!$K35)</f>
      </c>
      <c r="H22" s="71">
        <f t="shared" si="2"/>
      </c>
      <c r="I22" s="71">
        <f t="shared" si="3"/>
      </c>
      <c r="K22" s="180" t="s">
        <v>7</v>
      </c>
      <c r="L22" s="180" t="s">
        <v>32</v>
      </c>
      <c r="M22" s="180" t="s">
        <v>1</v>
      </c>
      <c r="N22" s="180" t="s">
        <v>2</v>
      </c>
      <c r="O22" s="180"/>
      <c r="P22" s="180"/>
      <c r="Q22" s="180" t="s">
        <v>33</v>
      </c>
      <c r="V22" s="22"/>
      <c r="W22" s="22"/>
    </row>
    <row r="23" spans="1:23" ht="12.75">
      <c r="A23" s="18">
        <f>Spielplan!$B30</f>
        <v>16</v>
      </c>
      <c r="B23" s="18" t="str">
        <f>Spielplan!$F30</f>
        <v>C2</v>
      </c>
      <c r="C23" s="19" t="s">
        <v>16</v>
      </c>
      <c r="D23" s="20" t="str">
        <f>Spielplan!$H30</f>
        <v>C4</v>
      </c>
      <c r="E23" s="15">
        <f>IF(Spielplan!$I30="","",Spielplan!$I30)</f>
      </c>
      <c r="F23" s="15" t="s">
        <v>17</v>
      </c>
      <c r="G23" s="15">
        <f>IF(Spielplan!$K30="","",Spielplan!$K30)</f>
      </c>
      <c r="H23" s="71">
        <f t="shared" si="2"/>
      </c>
      <c r="I23" s="71">
        <f t="shared" si="3"/>
      </c>
      <c r="K23" s="180"/>
      <c r="L23" s="180"/>
      <c r="M23" s="180"/>
      <c r="N23" s="180"/>
      <c r="O23" s="180"/>
      <c r="P23" s="180"/>
      <c r="Q23" s="180"/>
      <c r="V23" s="22"/>
      <c r="W23" s="22"/>
    </row>
    <row r="24" spans="1:23" ht="12.75">
      <c r="A24" s="18">
        <f>Spielplan!$B42</f>
        <v>28</v>
      </c>
      <c r="B24" s="18" t="str">
        <f>Spielplan!$F42</f>
        <v>D2</v>
      </c>
      <c r="C24" s="19" t="s">
        <v>16</v>
      </c>
      <c r="D24" s="20" t="str">
        <f>Spielplan!$H42</f>
        <v>D4</v>
      </c>
      <c r="E24" s="15">
        <f>IF(Spielplan!$I42="","",Spielplan!$I42)</f>
      </c>
      <c r="F24" s="15" t="s">
        <v>17</v>
      </c>
      <c r="G24" s="15">
        <f>IF(Spielplan!$K42="","",Spielplan!$K42)</f>
      </c>
      <c r="H24" s="71">
        <f t="shared" si="2"/>
      </c>
      <c r="I24" s="71">
        <f t="shared" si="3"/>
      </c>
      <c r="K24" s="69" t="str">
        <f>Vorgaben!B9</f>
        <v>D1</v>
      </c>
      <c r="L24" s="19">
        <f>SUM(S24:U24)</f>
        <v>0</v>
      </c>
      <c r="M24" s="19">
        <f>SUM(H6,H20,I29)</f>
        <v>0</v>
      </c>
      <c r="N24" s="15">
        <f>SUM(E6,E20,G29)</f>
        <v>0</v>
      </c>
      <c r="O24" s="15" t="s">
        <v>17</v>
      </c>
      <c r="P24" s="15">
        <f>SUM(G6,G20,E29)</f>
        <v>0</v>
      </c>
      <c r="Q24" s="15">
        <f>N24-P24</f>
        <v>0</v>
      </c>
      <c r="R24" s="23"/>
      <c r="S24" s="11">
        <f>IF(OR(E6="",G6=""),0,1)</f>
        <v>0</v>
      </c>
      <c r="T24" s="11">
        <f>IF(OR(E20="",G20=""),0,1)</f>
        <v>0</v>
      </c>
      <c r="U24" s="11">
        <f>IF(OR(E29="",G29=""),0,1)</f>
        <v>0</v>
      </c>
      <c r="V24" s="24"/>
      <c r="W24" s="24"/>
    </row>
    <row r="25" spans="1:23" ht="12.75">
      <c r="A25" s="18">
        <f>Spielplan!$B28</f>
        <v>14</v>
      </c>
      <c r="B25" s="18" t="str">
        <f>Spielplan!$F28</f>
        <v>A5</v>
      </c>
      <c r="C25" s="19" t="s">
        <v>16</v>
      </c>
      <c r="D25" s="20" t="str">
        <f>Spielplan!$H28</f>
        <v>A3</v>
      </c>
      <c r="E25" s="15">
        <f>IF(Spielplan!$I28="","",Spielplan!$I28)</f>
      </c>
      <c r="F25" s="15" t="s">
        <v>17</v>
      </c>
      <c r="G25" s="15">
        <f>IF(Spielplan!$K28="","",Spielplan!$K28)</f>
      </c>
      <c r="H25" s="71">
        <f t="shared" si="2"/>
      </c>
      <c r="I25" s="71">
        <f t="shared" si="3"/>
      </c>
      <c r="K25" s="69" t="str">
        <f>Vorgaben!B10</f>
        <v>D2</v>
      </c>
      <c r="L25" s="19">
        <f>SUM(S25:U25)</f>
        <v>0</v>
      </c>
      <c r="M25" s="19">
        <f>SUM(I6,I15,H24)</f>
        <v>0</v>
      </c>
      <c r="N25" s="15">
        <f>SUM(G6,G15,E24)</f>
        <v>0</v>
      </c>
      <c r="O25" s="15" t="s">
        <v>17</v>
      </c>
      <c r="P25" s="15">
        <f>SUM(E6,E15,G24)</f>
        <v>0</v>
      </c>
      <c r="Q25" s="15">
        <f>N25-P25</f>
        <v>0</v>
      </c>
      <c r="R25" s="25"/>
      <c r="S25" s="11">
        <f>IF(OR(E6="",G6=""),0,1)</f>
        <v>0</v>
      </c>
      <c r="T25" s="11">
        <f>IF(OR(E15="",G15=""),0,1)</f>
        <v>0</v>
      </c>
      <c r="U25" s="11">
        <f>IF(OR(E24="",G24=""),0,1)</f>
        <v>0</v>
      </c>
      <c r="V25" s="25"/>
      <c r="W25" s="25"/>
    </row>
    <row r="26" spans="1:21" ht="12.75">
      <c r="A26" s="18">
        <f>Spielplan!$B39</f>
        <v>25</v>
      </c>
      <c r="B26" s="18" t="str">
        <f>Spielplan!$F39</f>
        <v>A4</v>
      </c>
      <c r="C26" s="19" t="s">
        <v>16</v>
      </c>
      <c r="D26" s="20" t="str">
        <f>Spielplan!$H39</f>
        <v>A1</v>
      </c>
      <c r="E26" s="15">
        <f>IF(Spielplan!$I39="","",Spielplan!$I39)</f>
      </c>
      <c r="F26" s="15" t="s">
        <v>17</v>
      </c>
      <c r="G26" s="15">
        <f>IF(Spielplan!$K39="","",Spielplan!$K39)</f>
      </c>
      <c r="H26" s="71">
        <f t="shared" si="2"/>
      </c>
      <c r="I26" s="71">
        <f t="shared" si="3"/>
      </c>
      <c r="J26" s="26"/>
      <c r="K26" s="69" t="str">
        <f>Vorgaben!B11</f>
        <v>D3</v>
      </c>
      <c r="L26" s="19">
        <f>SUM(S26:U26)</f>
        <v>0</v>
      </c>
      <c r="M26" s="19">
        <f>SUM(H10,H15,I20)</f>
        <v>0</v>
      </c>
      <c r="N26" s="15">
        <f>SUM(E10,E15,G20)</f>
        <v>0</v>
      </c>
      <c r="O26" s="15" t="s">
        <v>17</v>
      </c>
      <c r="P26" s="15">
        <f>SUM(G10,G15,E20)</f>
        <v>0</v>
      </c>
      <c r="Q26" s="15">
        <f>N26-P26</f>
        <v>0</v>
      </c>
      <c r="S26" s="11">
        <f>IF(OR(E10="",G10=""),0,1)</f>
        <v>0</v>
      </c>
      <c r="T26" s="11">
        <f>IF(OR(E15="",G15=""),0,1)</f>
        <v>0</v>
      </c>
      <c r="U26" s="11">
        <f>IF(OR(E20="",G20=""),0,1)</f>
        <v>0</v>
      </c>
    </row>
    <row r="27" spans="1:21" ht="12.75">
      <c r="A27" s="18">
        <f>Spielplan!$B25</f>
        <v>11</v>
      </c>
      <c r="B27" s="18" t="str">
        <f>Spielplan!$F25</f>
        <v>B4</v>
      </c>
      <c r="C27" s="19" t="s">
        <v>16</v>
      </c>
      <c r="D27" s="20" t="str">
        <f>Spielplan!$H25</f>
        <v>B1</v>
      </c>
      <c r="E27" s="15">
        <f>IF(Spielplan!$I25="","",Spielplan!$I25)</f>
      </c>
      <c r="F27" s="15" t="s">
        <v>17</v>
      </c>
      <c r="G27" s="15">
        <f>IF(Spielplan!$K25="","",Spielplan!$K25)</f>
      </c>
      <c r="H27" s="71">
        <f t="shared" si="2"/>
      </c>
      <c r="I27" s="71">
        <f t="shared" si="3"/>
      </c>
      <c r="K27" s="69" t="str">
        <f>Vorgaben!B12</f>
        <v>D4</v>
      </c>
      <c r="L27" s="19">
        <f>SUM(S27:U27)</f>
        <v>0</v>
      </c>
      <c r="M27" s="19">
        <f>SUM(I10,I24,H29)</f>
        <v>0</v>
      </c>
      <c r="N27" s="15">
        <f>SUM(G10,G24,E29)</f>
        <v>0</v>
      </c>
      <c r="O27" s="15" t="s">
        <v>17</v>
      </c>
      <c r="P27" s="15">
        <f>SUM(E10,E24,G29)</f>
        <v>0</v>
      </c>
      <c r="Q27" s="15">
        <f>N27-P27</f>
        <v>0</v>
      </c>
      <c r="S27" s="11">
        <f>IF(OR(E10="",G10=""),0,1)</f>
        <v>0</v>
      </c>
      <c r="T27" s="11">
        <f>IF(OR(E24="",G24=""),0,1)</f>
        <v>0</v>
      </c>
      <c r="U27" s="11">
        <f>IF(OR(E29="",G29=""),0,1)</f>
        <v>0</v>
      </c>
    </row>
    <row r="28" spans="1:9" ht="12.75">
      <c r="A28" s="18">
        <f>Spielplan!$B38</f>
        <v>24</v>
      </c>
      <c r="B28" s="18" t="str">
        <f>Spielplan!$F38</f>
        <v>C4</v>
      </c>
      <c r="C28" s="19" t="s">
        <v>16</v>
      </c>
      <c r="D28" s="20" t="str">
        <f>Spielplan!$H38</f>
        <v>C1</v>
      </c>
      <c r="E28" s="15">
        <f>IF(Spielplan!$I38="","",Spielplan!$I38)</f>
      </c>
      <c r="F28" s="15" t="s">
        <v>17</v>
      </c>
      <c r="G28" s="15">
        <f>IF(Spielplan!$K38="","",Spielplan!$K38)</f>
      </c>
      <c r="H28" s="71">
        <f t="shared" si="2"/>
      </c>
      <c r="I28" s="71">
        <f t="shared" si="3"/>
      </c>
    </row>
    <row r="29" spans="1:9" ht="12.75">
      <c r="A29" s="18">
        <f>Spielplan!$B41</f>
        <v>27</v>
      </c>
      <c r="B29" s="18" t="str">
        <f>Spielplan!$F41</f>
        <v>D4</v>
      </c>
      <c r="C29" s="19" t="s">
        <v>16</v>
      </c>
      <c r="D29" s="20" t="str">
        <f>Spielplan!$H41</f>
        <v>D1</v>
      </c>
      <c r="E29" s="15">
        <f>IF(Spielplan!$I41="","",Spielplan!$I41)</f>
      </c>
      <c r="F29" s="15" t="s">
        <v>17</v>
      </c>
      <c r="G29" s="15">
        <f>IF(Spielplan!$K41="","",Spielplan!$K41)</f>
      </c>
      <c r="H29" s="71">
        <f t="shared" si="2"/>
      </c>
      <c r="I29" s="71">
        <f t="shared" si="3"/>
      </c>
    </row>
    <row r="30" spans="1:9" ht="12.75">
      <c r="A30" s="18">
        <f>Spielplan!$B40</f>
        <v>26</v>
      </c>
      <c r="B30" s="18" t="str">
        <f>Spielplan!$F40</f>
        <v>A2</v>
      </c>
      <c r="C30" s="19" t="s">
        <v>16</v>
      </c>
      <c r="D30" s="20" t="str">
        <f>Spielplan!$H40</f>
        <v>A5</v>
      </c>
      <c r="E30" s="15">
        <f>IF(Spielplan!$I40="","",Spielplan!$I40)</f>
      </c>
      <c r="F30" s="15" t="s">
        <v>17</v>
      </c>
      <c r="G30" s="15">
        <f>IF(Spielplan!$K40="","",Spielplan!$K40)</f>
      </c>
      <c r="H30" s="71">
        <f t="shared" si="2"/>
      </c>
      <c r="I30" s="71">
        <f t="shared" si="3"/>
      </c>
    </row>
    <row r="31" ht="12.75"/>
    <row r="32" ht="12.75"/>
    <row r="33" ht="12.75"/>
    <row r="34" ht="12.75"/>
  </sheetData>
  <sheetProtection password="E760" sheet="1" objects="1" scenarios="1"/>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8.xml><?xml version="1.0" encoding="utf-8"?>
<worksheet xmlns="http://schemas.openxmlformats.org/spreadsheetml/2006/main" xmlns:r="http://schemas.openxmlformats.org/officeDocument/2006/relationships">
  <sheetPr codeName="Tabelle7"/>
  <dimension ref="A1:O24"/>
  <sheetViews>
    <sheetView zoomScalePageLayoutView="0" workbookViewId="0" topLeftCell="A1">
      <selection activeCell="B1" sqref="B1:H1"/>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182" t="s">
        <v>88</v>
      </c>
      <c r="C1" s="182"/>
      <c r="D1" s="182"/>
      <c r="E1" s="182"/>
      <c r="F1" s="182"/>
      <c r="G1" s="182"/>
      <c r="H1" s="182"/>
      <c r="I1" s="30"/>
      <c r="J1" s="30"/>
      <c r="K1" s="30"/>
      <c r="L1" s="30"/>
      <c r="M1" s="30"/>
      <c r="N1" s="30"/>
      <c r="O1" s="30"/>
    </row>
    <row r="2" spans="1:9" ht="33" customHeight="1">
      <c r="A2" s="31" t="s">
        <v>39</v>
      </c>
      <c r="B2" s="32" t="s">
        <v>83</v>
      </c>
      <c r="C2" s="33" t="s">
        <v>32</v>
      </c>
      <c r="D2" s="32" t="s">
        <v>1</v>
      </c>
      <c r="E2" s="183" t="s">
        <v>2</v>
      </c>
      <c r="F2" s="183"/>
      <c r="G2" s="183"/>
      <c r="H2" s="32" t="s">
        <v>33</v>
      </c>
      <c r="I2" s="34"/>
    </row>
    <row r="3" spans="1:9" ht="18" customHeight="1">
      <c r="A3" s="37">
        <f>IF(Rechnen2!$V$3=0,"",1)</f>
      </c>
      <c r="B3" s="38" t="str">
        <f>Rechnen2!K3</f>
        <v>4. Gr. A</v>
      </c>
      <c r="C3" s="38">
        <f>IF(Rechnen2!$V$3=0,"",Rechnen2!L3)</f>
      </c>
      <c r="D3" s="38">
        <f>IF(Rechnen2!$V$3=0,"",Rechnen2!M3)</f>
      </c>
      <c r="E3" s="38">
        <f>IF(Rechnen2!$V$3=0,"",Rechnen2!N3)</f>
      </c>
      <c r="F3" s="39" t="s">
        <v>17</v>
      </c>
      <c r="G3" s="38">
        <f>IF(Rechnen2!$V$3=0,"",Rechnen2!P3)</f>
      </c>
      <c r="H3" s="40">
        <f>IF(AND(E3="",G3=""),"",(E3-G3))</f>
      </c>
      <c r="I3" s="41"/>
    </row>
    <row r="4" spans="1:9" ht="18" customHeight="1">
      <c r="A4" s="37">
        <f>IF(Rechnen2!$V$3=0,"",2)</f>
      </c>
      <c r="B4" s="38" t="str">
        <f>Rechnen2!K4</f>
        <v>5. Gr. A</v>
      </c>
      <c r="C4" s="38">
        <f>IF(Rechnen2!$V$3=0,"",Rechnen2!L4)</f>
      </c>
      <c r="D4" s="38">
        <f>IF(Rechnen2!$V$3=0,"",Rechnen2!M4)</f>
      </c>
      <c r="E4" s="38">
        <f>IF(Rechnen2!$V$3=0,"",Rechnen2!N4)</f>
      </c>
      <c r="F4" s="39" t="s">
        <v>17</v>
      </c>
      <c r="G4" s="38">
        <f>IF(Rechnen2!$V$3=0,"",Rechnen2!P4)</f>
      </c>
      <c r="H4" s="40">
        <f>IF(AND(E4="",G4=""),"",(E4-G4))</f>
      </c>
      <c r="I4" s="41"/>
    </row>
    <row r="5" spans="1:9" ht="18" customHeight="1">
      <c r="A5" s="37">
        <f>IF(Rechnen2!$V$3=0,"",3)</f>
      </c>
      <c r="B5" s="38" t="str">
        <f>Rechnen2!K5</f>
        <v>4. Gr. B</v>
      </c>
      <c r="C5" s="38">
        <f>IF(Rechnen2!$V$3=0,"",Rechnen2!L5)</f>
      </c>
      <c r="D5" s="38">
        <f>IF(Rechnen2!$V$3=0,"",Rechnen2!M5)</f>
      </c>
      <c r="E5" s="38">
        <f>IF(Rechnen2!$V$3=0,"",Rechnen2!N5)</f>
      </c>
      <c r="F5" s="39" t="s">
        <v>17</v>
      </c>
      <c r="G5" s="38">
        <f>IF(Rechnen2!$V$3=0,"",Rechnen2!P5)</f>
      </c>
      <c r="H5" s="40">
        <f>IF(AND(E5="",G5=""),"",(E5-G5))</f>
      </c>
      <c r="I5" s="41"/>
    </row>
    <row r="6" spans="1:9" ht="18" customHeight="1">
      <c r="A6" s="37">
        <f>IF(Rechnen2!$V$3=0,"",4)</f>
      </c>
      <c r="B6" s="38" t="str">
        <f>Rechnen2!K6</f>
        <v>4. Gr. C</v>
      </c>
      <c r="C6" s="38">
        <f>IF(Rechnen2!$V$3=0,"",Rechnen2!L6)</f>
      </c>
      <c r="D6" s="38">
        <f>IF(Rechnen2!$V$3=0,"",Rechnen2!M6)</f>
      </c>
      <c r="E6" s="38">
        <f>IF(Rechnen2!$V$3=0,"",Rechnen2!N6)</f>
      </c>
      <c r="F6" s="39" t="s">
        <v>17</v>
      </c>
      <c r="G6" s="38">
        <f>IF(Rechnen2!$V$3=0,"",Rechnen2!P6)</f>
      </c>
      <c r="H6" s="40">
        <f>IF(AND(E6="",G6=""),"",(E6-G6))</f>
      </c>
      <c r="I6" s="41"/>
    </row>
    <row r="7" spans="1:9" ht="18" customHeight="1">
      <c r="A7" s="37">
        <f>IF(Rechnen2!$V$3=0,"",5)</f>
      </c>
      <c r="B7" s="38" t="str">
        <f>Rechnen2!K7</f>
        <v>4. Gr. D</v>
      </c>
      <c r="C7" s="38">
        <f>IF(Rechnen2!$V$3=0,"",Rechnen2!L7)</f>
      </c>
      <c r="D7" s="38">
        <f>IF(Rechnen2!$V$3=0,"",Rechnen2!M7)</f>
      </c>
      <c r="E7" s="38">
        <f>IF(Rechnen2!$V$3=0,"",Rechnen2!N7)</f>
      </c>
      <c r="F7" s="39" t="s">
        <v>17</v>
      </c>
      <c r="G7" s="38">
        <f>IF(Rechnen2!$V$3=0,"",Rechnen2!P7)</f>
      </c>
      <c r="H7" s="40">
        <f>IF(AND(E7="",G7=""),"",(E7-G7))</f>
      </c>
      <c r="I7" s="41"/>
    </row>
    <row r="8" spans="1:15" ht="33.75" customHeight="1">
      <c r="A8" s="74"/>
      <c r="B8" s="73" t="s">
        <v>84</v>
      </c>
      <c r="C8" s="75" t="s">
        <v>32</v>
      </c>
      <c r="D8" s="73" t="s">
        <v>1</v>
      </c>
      <c r="E8" s="73" t="s">
        <v>2</v>
      </c>
      <c r="F8" s="73"/>
      <c r="G8" s="73"/>
      <c r="H8" s="73" t="s">
        <v>33</v>
      </c>
      <c r="I8" s="42"/>
      <c r="J8" s="43"/>
      <c r="K8" s="43"/>
      <c r="L8" s="44"/>
      <c r="M8" s="45"/>
      <c r="N8" s="46"/>
      <c r="O8" s="46"/>
    </row>
    <row r="9" spans="1:15" ht="18" customHeight="1">
      <c r="A9" s="37">
        <f>IF(Rechnen2!$W$3=0,"",1)</f>
      </c>
      <c r="B9" s="38" t="str">
        <f>Rechnen2!K10</f>
        <v>3. Gr. A</v>
      </c>
      <c r="C9" s="38">
        <f>IF(Rechnen2!$W$3=0,"",Rechnen2!L10)</f>
      </c>
      <c r="D9" s="38">
        <f>IF(Rechnen2!$W$3=0,"",Rechnen2!M10)</f>
      </c>
      <c r="E9" s="38">
        <f>IF(Rechnen2!$W$3=0,"",Rechnen2!N10)</f>
      </c>
      <c r="F9" s="39" t="s">
        <v>17</v>
      </c>
      <c r="G9" s="38">
        <f>IF(Rechnen2!$W$3=0,"",Rechnen2!P10)</f>
      </c>
      <c r="H9" s="40">
        <f>IF(AND(E9="",G9=""),"",(E9-G9))</f>
      </c>
      <c r="I9" s="47"/>
      <c r="J9" s="45"/>
      <c r="K9" s="47"/>
      <c r="L9" s="44"/>
      <c r="M9" s="45"/>
      <c r="N9" s="46"/>
      <c r="O9" s="46"/>
    </row>
    <row r="10" spans="1:15" ht="18" customHeight="1">
      <c r="A10" s="37">
        <f>IF(Rechnen2!$W$3=0,"",2)</f>
      </c>
      <c r="B10" s="38" t="str">
        <f>Rechnen2!K11</f>
        <v>3. Gr. B</v>
      </c>
      <c r="C10" s="38">
        <f>IF(Rechnen2!$W$3=0,"",Rechnen2!L11)</f>
      </c>
      <c r="D10" s="38">
        <f>IF(Rechnen2!$W$3=0,"",Rechnen2!M11)</f>
      </c>
      <c r="E10" s="38">
        <f>IF(Rechnen2!$W$3=0,"",Rechnen2!N11)</f>
      </c>
      <c r="F10" s="39" t="s">
        <v>17</v>
      </c>
      <c r="G10" s="38">
        <f>IF(Rechnen2!$W$3=0,"",Rechnen2!P11)</f>
      </c>
      <c r="H10" s="40">
        <f>IF(AND(E10="",G10=""),"",(E10-G10))</f>
      </c>
      <c r="I10" s="48"/>
      <c r="J10" s="49"/>
      <c r="K10" s="49"/>
      <c r="L10" s="49"/>
      <c r="M10" s="49"/>
      <c r="N10" s="49"/>
      <c r="O10" s="49"/>
    </row>
    <row r="11" spans="1:9" ht="18" customHeight="1">
      <c r="A11" s="37">
        <f>IF(Rechnen2!$W$3=0,"",3)</f>
      </c>
      <c r="B11" s="38" t="str">
        <f>Rechnen2!K12</f>
        <v>3. Gr. C</v>
      </c>
      <c r="C11" s="38">
        <f>IF(Rechnen2!$W$3=0,"",Rechnen2!L12)</f>
      </c>
      <c r="D11" s="38">
        <f>IF(Rechnen2!$W$3=0,"",Rechnen2!M12)</f>
      </c>
      <c r="E11" s="38">
        <f>IF(Rechnen2!$W$3=0,"",Rechnen2!N12)</f>
      </c>
      <c r="F11" s="39" t="s">
        <v>17</v>
      </c>
      <c r="G11" s="38">
        <f>IF(Rechnen2!$W$3=0,"",Rechnen2!P12)</f>
      </c>
      <c r="H11" s="40">
        <f>IF(AND(E11="",G11=""),"",(E11-G11))</f>
      </c>
      <c r="I11" s="42"/>
    </row>
    <row r="12" spans="1:8" ht="18" customHeight="1">
      <c r="A12" s="37">
        <f>IF(Rechnen2!$W$3=0,"",4)</f>
      </c>
      <c r="B12" s="38" t="str">
        <f>Rechnen2!K13</f>
        <v>3. Gr. D</v>
      </c>
      <c r="C12" s="38">
        <f>IF(Rechnen2!$W$3=0,"",Rechnen2!L13)</f>
      </c>
      <c r="D12" s="38">
        <f>IF(Rechnen2!$W$3=0,"",Rechnen2!M13)</f>
      </c>
      <c r="E12" s="38">
        <f>IF(Rechnen2!$W$3=0,"",Rechnen2!N13)</f>
      </c>
      <c r="F12" s="39" t="s">
        <v>17</v>
      </c>
      <c r="G12" s="38">
        <f>IF(Rechnen2!$W$3=0,"",Rechnen2!P13)</f>
      </c>
      <c r="H12" s="40">
        <f>IF(AND(E12="",G12=""),"",(E12-G12))</f>
      </c>
    </row>
    <row r="13" spans="1:8" ht="18" customHeight="1">
      <c r="A13" s="184"/>
      <c r="B13" s="186" t="s">
        <v>85</v>
      </c>
      <c r="C13" s="188" t="s">
        <v>32</v>
      </c>
      <c r="D13" s="186" t="s">
        <v>1</v>
      </c>
      <c r="E13" s="186" t="s">
        <v>2</v>
      </c>
      <c r="F13" s="186"/>
      <c r="G13" s="186"/>
      <c r="H13" s="186" t="s">
        <v>33</v>
      </c>
    </row>
    <row r="14" spans="1:8" ht="15" customHeight="1">
      <c r="A14" s="185"/>
      <c r="B14" s="187"/>
      <c r="C14" s="189"/>
      <c r="D14" s="187"/>
      <c r="E14" s="187"/>
      <c r="F14" s="187"/>
      <c r="G14" s="187"/>
      <c r="H14" s="187"/>
    </row>
    <row r="15" spans="1:8" ht="15">
      <c r="A15" s="37">
        <f>IF(Rechnen2!$X$3=0,"",1)</f>
      </c>
      <c r="B15" s="38" t="str">
        <f>Rechnen2!K17</f>
        <v>2. Gr. A</v>
      </c>
      <c r="C15" s="38">
        <f>IF(Rechnen2!$X$3=0,"",Rechnen2!L17)</f>
      </c>
      <c r="D15" s="38">
        <f>IF(Rechnen2!$X$3=0,"",Rechnen2!M17)</f>
      </c>
      <c r="E15" s="38">
        <f>IF(Rechnen2!$X$3=0,"",Rechnen2!N17)</f>
      </c>
      <c r="F15" s="39" t="s">
        <v>17</v>
      </c>
      <c r="G15" s="38">
        <f>IF(Rechnen2!$X$3=0,"",Rechnen2!P17)</f>
      </c>
      <c r="H15" s="40">
        <f>IF(AND(E15="",G15=""),"",(E15-G15))</f>
      </c>
    </row>
    <row r="16" spans="1:8" ht="15">
      <c r="A16" s="37">
        <f>IF(Rechnen2!$X$3=0,"",2)</f>
      </c>
      <c r="B16" s="38" t="str">
        <f>Rechnen2!K18</f>
        <v>2. Gr. B</v>
      </c>
      <c r="C16" s="38">
        <f>IF(Rechnen2!$X$3=0,"",Rechnen2!L18)</f>
      </c>
      <c r="D16" s="38">
        <f>IF(Rechnen2!$X$3=0,"",Rechnen2!M18)</f>
      </c>
      <c r="E16" s="38">
        <f>IF(Rechnen2!$X$3=0,"",Rechnen2!N18)</f>
      </c>
      <c r="F16" s="39" t="s">
        <v>17</v>
      </c>
      <c r="G16" s="38">
        <f>IF(Rechnen2!$X$3=0,"",Rechnen2!P18)</f>
      </c>
      <c r="H16" s="40">
        <f>IF(AND(E16="",G16=""),"",(E16-G16))</f>
      </c>
    </row>
    <row r="17" spans="1:8" ht="15">
      <c r="A17" s="37">
        <f>IF(Rechnen2!$X$3=0,"",3)</f>
      </c>
      <c r="B17" s="38" t="str">
        <f>Rechnen2!K19</f>
        <v>2. Gr. C</v>
      </c>
      <c r="C17" s="38">
        <f>IF(Rechnen2!$X$3=0,"",Rechnen2!L19)</f>
      </c>
      <c r="D17" s="38">
        <f>IF(Rechnen2!$X$3=0,"",Rechnen2!M19)</f>
      </c>
      <c r="E17" s="38">
        <f>IF(Rechnen2!$X$3=0,"",Rechnen2!N19)</f>
      </c>
      <c r="F17" s="39" t="s">
        <v>17</v>
      </c>
      <c r="G17" s="38">
        <f>IF(Rechnen2!$X$3=0,"",Rechnen2!P19)</f>
      </c>
      <c r="H17" s="40">
        <f>IF(AND(E17="",G17=""),"",(E17-G17))</f>
      </c>
    </row>
    <row r="18" spans="1:8" ht="15">
      <c r="A18" s="37">
        <f>IF(Rechnen2!$X$3=0,"",4)</f>
      </c>
      <c r="B18" s="38" t="str">
        <f>Rechnen2!K20</f>
        <v>2. Gr. D</v>
      </c>
      <c r="C18" s="38">
        <f>IF(Rechnen2!$X$3=0,"",Rechnen2!L20)</f>
      </c>
      <c r="D18" s="38">
        <f>IF(Rechnen2!$X$3=0,"",Rechnen2!M20)</f>
      </c>
      <c r="E18" s="38">
        <f>IF(Rechnen2!$X$3=0,"",Rechnen2!N20)</f>
      </c>
      <c r="F18" s="39" t="s">
        <v>17</v>
      </c>
      <c r="G18" s="38">
        <f>IF(Rechnen2!$X$3=0,"",Rechnen2!P20)</f>
      </c>
      <c r="H18" s="40">
        <f>IF(AND(E18="",G18=""),"",(E18-G18))</f>
      </c>
    </row>
    <row r="19" spans="1:8" ht="15">
      <c r="A19" s="184"/>
      <c r="B19" s="186" t="s">
        <v>86</v>
      </c>
      <c r="C19" s="188" t="s">
        <v>32</v>
      </c>
      <c r="D19" s="186" t="s">
        <v>1</v>
      </c>
      <c r="E19" s="186" t="s">
        <v>2</v>
      </c>
      <c r="F19" s="186"/>
      <c r="G19" s="186"/>
      <c r="H19" s="186" t="s">
        <v>33</v>
      </c>
    </row>
    <row r="20" spans="1:8" ht="15">
      <c r="A20" s="185"/>
      <c r="B20" s="187"/>
      <c r="C20" s="189"/>
      <c r="D20" s="187"/>
      <c r="E20" s="187"/>
      <c r="F20" s="187"/>
      <c r="G20" s="187"/>
      <c r="H20" s="187"/>
    </row>
    <row r="21" spans="1:8" ht="15">
      <c r="A21" s="37">
        <f>IF(Rechnen2!$Y$3=0,"",1)</f>
      </c>
      <c r="B21" s="38" t="str">
        <f>Rechnen2!K24</f>
        <v>1. Gr. A</v>
      </c>
      <c r="C21" s="38">
        <f>IF(Rechnen2!$Y$3=0,"",Rechnen2!L24)</f>
      </c>
      <c r="D21" s="38">
        <f>IF(Rechnen2!$Y$3=0,"",Rechnen2!M24)</f>
      </c>
      <c r="E21" s="38">
        <f>IF(Rechnen2!$Y$3=0,"",Rechnen2!N24)</f>
      </c>
      <c r="F21" s="39" t="s">
        <v>17</v>
      </c>
      <c r="G21" s="38">
        <f>IF(Rechnen2!$Y$3=0,"",Rechnen2!P24)</f>
      </c>
      <c r="H21" s="40">
        <f>IF(AND(E21="",G21=""),"",(E21-G21))</f>
      </c>
    </row>
    <row r="22" spans="1:8" ht="15">
      <c r="A22" s="37">
        <f>IF(Rechnen2!$Y$3=0,"",2)</f>
      </c>
      <c r="B22" s="38" t="str">
        <f>Rechnen2!K25</f>
        <v>1. Gr. B</v>
      </c>
      <c r="C22" s="38">
        <f>IF(Rechnen2!$Y$3=0,"",Rechnen2!L25)</f>
      </c>
      <c r="D22" s="38">
        <f>IF(Rechnen2!$Y$3=0,"",Rechnen2!M25)</f>
      </c>
      <c r="E22" s="38">
        <f>IF(Rechnen2!$Y$3=0,"",Rechnen2!N25)</f>
      </c>
      <c r="F22" s="39" t="s">
        <v>17</v>
      </c>
      <c r="G22" s="38">
        <f>IF(Rechnen2!$Y$3=0,"",Rechnen2!P25)</f>
      </c>
      <c r="H22" s="40">
        <f>IF(AND(E22="",G22=""),"",(E22-G22))</f>
      </c>
    </row>
    <row r="23" spans="1:8" ht="15">
      <c r="A23" s="37">
        <f>IF(Rechnen2!$Y$3=0,"",3)</f>
      </c>
      <c r="B23" s="38" t="str">
        <f>Rechnen2!K26</f>
        <v>1. Gr. C</v>
      </c>
      <c r="C23" s="38">
        <f>IF(Rechnen2!$Y$3=0,"",Rechnen2!L26)</f>
      </c>
      <c r="D23" s="38">
        <f>IF(Rechnen2!$Y$3=0,"",Rechnen2!M26)</f>
      </c>
      <c r="E23" s="38">
        <f>IF(Rechnen2!$Y$3=0,"",Rechnen2!N26)</f>
      </c>
      <c r="F23" s="39" t="s">
        <v>17</v>
      </c>
      <c r="G23" s="38">
        <f>IF(Rechnen2!$Y$3=0,"",Rechnen2!P26)</f>
      </c>
      <c r="H23" s="40">
        <f>IF(AND(E23="",G23=""),"",(E23-G23))</f>
      </c>
    </row>
    <row r="24" spans="1:8" ht="15">
      <c r="A24" s="37">
        <f>IF(Rechnen2!$Y$3=0,"",4)</f>
      </c>
      <c r="B24" s="38" t="str">
        <f>Rechnen2!K27</f>
        <v>1. Gr. D</v>
      </c>
      <c r="C24" s="38">
        <f>IF(Rechnen2!$Y$3=0,"",Rechnen2!L27)</f>
      </c>
      <c r="D24" s="38">
        <f>IF(Rechnen2!$Y$3=0,"",Rechnen2!M27)</f>
      </c>
      <c r="E24" s="38">
        <f>IF(Rechnen2!$Y$3=0,"",Rechnen2!N27)</f>
      </c>
      <c r="F24" s="39" t="s">
        <v>17</v>
      </c>
      <c r="G24" s="38">
        <f>IF(Rechnen2!$Y$3=0,"",Rechnen2!P27)</f>
      </c>
      <c r="H24" s="40">
        <f>IF(AND(E24="",G24=""),"",(E24-G24))</f>
      </c>
    </row>
  </sheetData>
  <sheetProtection password="E760" sheet="1" objects="1" scenarios="1"/>
  <mergeCells count="14">
    <mergeCell ref="A19:A20"/>
    <mergeCell ref="B19:B20"/>
    <mergeCell ref="C19:C20"/>
    <mergeCell ref="D19:D20"/>
    <mergeCell ref="E19:G20"/>
    <mergeCell ref="H19:H20"/>
    <mergeCell ref="B1:H1"/>
    <mergeCell ref="E2:G2"/>
    <mergeCell ref="A13:A14"/>
    <mergeCell ref="B13:B14"/>
    <mergeCell ref="C13:C14"/>
    <mergeCell ref="D13:D14"/>
    <mergeCell ref="E13:G14"/>
    <mergeCell ref="H13:H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xl/worksheets/sheet9.xml><?xml version="1.0" encoding="utf-8"?>
<worksheet xmlns="http://schemas.openxmlformats.org/spreadsheetml/2006/main" xmlns:r="http://schemas.openxmlformats.org/officeDocument/2006/relationships">
  <sheetPr codeName="Tabelle1"/>
  <dimension ref="A1:O24"/>
  <sheetViews>
    <sheetView zoomScalePageLayoutView="0" workbookViewId="0" topLeftCell="A1">
      <selection activeCell="B1" sqref="B1:H1"/>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182" t="s">
        <v>87</v>
      </c>
      <c r="C1" s="182"/>
      <c r="D1" s="182"/>
      <c r="E1" s="182"/>
      <c r="F1" s="182"/>
      <c r="G1" s="182"/>
      <c r="H1" s="182"/>
      <c r="I1" s="30"/>
      <c r="J1" s="30"/>
      <c r="K1" s="30"/>
      <c r="L1" s="30"/>
      <c r="M1" s="30"/>
      <c r="N1" s="30"/>
      <c r="O1" s="30"/>
    </row>
    <row r="2" spans="1:9" ht="33" customHeight="1">
      <c r="A2" s="31" t="s">
        <v>39</v>
      </c>
      <c r="B2" s="32" t="s">
        <v>0</v>
      </c>
      <c r="C2" s="33" t="s">
        <v>32</v>
      </c>
      <c r="D2" s="32" t="s">
        <v>1</v>
      </c>
      <c r="E2" s="183" t="s">
        <v>2</v>
      </c>
      <c r="F2" s="183"/>
      <c r="G2" s="183"/>
      <c r="H2" s="32" t="s">
        <v>33</v>
      </c>
      <c r="I2" s="34"/>
    </row>
    <row r="3" spans="1:9" ht="18" customHeight="1">
      <c r="A3" s="37">
        <f>IF(Rechnen!$V$3=0,"",1)</f>
      </c>
      <c r="B3" s="38" t="str">
        <f>Rechnen!K3</f>
        <v>A1</v>
      </c>
      <c r="C3" s="38">
        <f>IF(Rechnen!$V$3=0,"",Rechnen!L3)</f>
      </c>
      <c r="D3" s="38">
        <f>IF(Rechnen!$V$3=0,"",Rechnen!M3)</f>
      </c>
      <c r="E3" s="38">
        <f>IF(Rechnen!$V$3=0,"",Rechnen!N3)</f>
      </c>
      <c r="F3" s="39" t="s">
        <v>17</v>
      </c>
      <c r="G3" s="38">
        <f>IF(Rechnen!$V$3=0,"",Rechnen!P3)</f>
      </c>
      <c r="H3" s="40">
        <f>IF(AND(E3="",G3=""),"",(E3-G3))</f>
      </c>
      <c r="I3" s="41"/>
    </row>
    <row r="4" spans="1:9" ht="18" customHeight="1">
      <c r="A4" s="37">
        <f>IF(Rechnen!$V$3=0,"",2)</f>
      </c>
      <c r="B4" s="38" t="str">
        <f>Rechnen!K4</f>
        <v>A2</v>
      </c>
      <c r="C4" s="38">
        <f>IF(Rechnen!$V$3=0,"",Rechnen!L4)</f>
      </c>
      <c r="D4" s="38">
        <f>IF(Rechnen!$V$3=0,"",Rechnen!M4)</f>
      </c>
      <c r="E4" s="38">
        <f>IF(Rechnen!$V$3=0,"",Rechnen!N4)</f>
      </c>
      <c r="F4" s="39" t="s">
        <v>17</v>
      </c>
      <c r="G4" s="38">
        <f>IF(Rechnen!$V$3=0,"",Rechnen!P4)</f>
      </c>
      <c r="H4" s="40">
        <f>IF(AND(E4="",G4=""),"",(E4-G4))</f>
      </c>
      <c r="I4" s="41"/>
    </row>
    <row r="5" spans="1:9" ht="18" customHeight="1">
      <c r="A5" s="37">
        <f>IF(Rechnen!$V$3=0,"",3)</f>
      </c>
      <c r="B5" s="38" t="str">
        <f>Rechnen!K5</f>
        <v>A3</v>
      </c>
      <c r="C5" s="38">
        <f>IF(Rechnen!$V$3=0,"",Rechnen!L5)</f>
      </c>
      <c r="D5" s="38">
        <f>IF(Rechnen!$V$3=0,"",Rechnen!M5)</f>
      </c>
      <c r="E5" s="38">
        <f>IF(Rechnen!$V$3=0,"",Rechnen!N5)</f>
      </c>
      <c r="F5" s="39" t="s">
        <v>17</v>
      </c>
      <c r="G5" s="38">
        <f>IF(Rechnen!$V$3=0,"",Rechnen!P5)</f>
      </c>
      <c r="H5" s="40">
        <f>IF(AND(E5="",G5=""),"",(E5-G5))</f>
      </c>
      <c r="I5" s="41"/>
    </row>
    <row r="6" spans="1:9" ht="18" customHeight="1">
      <c r="A6" s="37">
        <f>IF(Rechnen!$V$3=0,"",4)</f>
      </c>
      <c r="B6" s="38" t="str">
        <f>Rechnen!K6</f>
        <v>A4</v>
      </c>
      <c r="C6" s="38">
        <f>IF(Rechnen!$V$3=0,"",Rechnen!L6)</f>
      </c>
      <c r="D6" s="38">
        <f>IF(Rechnen!$V$3=0,"",Rechnen!M6)</f>
      </c>
      <c r="E6" s="38">
        <f>IF(Rechnen!$V$3=0,"",Rechnen!N6)</f>
      </c>
      <c r="F6" s="39" t="s">
        <v>17</v>
      </c>
      <c r="G6" s="38">
        <f>IF(Rechnen!$V$3=0,"",Rechnen!P6)</f>
      </c>
      <c r="H6" s="40">
        <f>IF(AND(E6="",G6=""),"",(E6-G6))</f>
      </c>
      <c r="I6" s="41"/>
    </row>
    <row r="7" spans="1:9" ht="18" customHeight="1">
      <c r="A7" s="37">
        <f>IF(Rechnen!$V$3=0,"",5)</f>
      </c>
      <c r="B7" s="38" t="str">
        <f>Rechnen!K7</f>
        <v>A5</v>
      </c>
      <c r="C7" s="38">
        <f>IF(Rechnen!$V$3=0,"",Rechnen!L7)</f>
      </c>
      <c r="D7" s="38">
        <f>IF(Rechnen!$V$3=0,"",Rechnen!M7)</f>
      </c>
      <c r="E7" s="38">
        <f>IF(Rechnen!$V$3=0,"",Rechnen!N7)</f>
      </c>
      <c r="F7" s="39" t="s">
        <v>17</v>
      </c>
      <c r="G7" s="38">
        <f>IF(Rechnen!$V$3=0,"",Rechnen!P7)</f>
      </c>
      <c r="H7" s="40">
        <f>IF(AND(E7="",G7=""),"",(E7-G7))</f>
      </c>
      <c r="I7" s="41"/>
    </row>
    <row r="8" spans="1:15" ht="33.75" customHeight="1">
      <c r="A8" s="74"/>
      <c r="B8" s="73" t="s">
        <v>6</v>
      </c>
      <c r="C8" s="75" t="s">
        <v>32</v>
      </c>
      <c r="D8" s="73" t="s">
        <v>1</v>
      </c>
      <c r="E8" s="73" t="s">
        <v>2</v>
      </c>
      <c r="F8" s="73"/>
      <c r="G8" s="73"/>
      <c r="H8" s="73" t="s">
        <v>33</v>
      </c>
      <c r="I8" s="42"/>
      <c r="J8" s="43"/>
      <c r="K8" s="43"/>
      <c r="L8" s="44"/>
      <c r="M8" s="45"/>
      <c r="N8" s="46"/>
      <c r="O8" s="46"/>
    </row>
    <row r="9" spans="1:15" ht="18" customHeight="1">
      <c r="A9" s="37">
        <f>IF(Rechnen!$W$3=0,"",1)</f>
      </c>
      <c r="B9" s="38" t="str">
        <f>Rechnen!K10</f>
        <v>B1</v>
      </c>
      <c r="C9" s="38">
        <f>IF(Rechnen!$W$3=0,"",Rechnen!L10)</f>
      </c>
      <c r="D9" s="38">
        <f>IF(Rechnen!$W$3=0,"",Rechnen!M10)</f>
      </c>
      <c r="E9" s="38">
        <f>IF(Rechnen!$W$3=0,"",Rechnen!N10)</f>
      </c>
      <c r="F9" s="39" t="s">
        <v>17</v>
      </c>
      <c r="G9" s="38">
        <f>IF(Rechnen!$W$3=0,"",Rechnen!P10)</f>
      </c>
      <c r="H9" s="40">
        <f>IF(AND(E9="",G9=""),"",(E9-G9))</f>
      </c>
      <c r="I9" s="47"/>
      <c r="J9" s="45"/>
      <c r="K9" s="47"/>
      <c r="L9" s="44"/>
      <c r="M9" s="45"/>
      <c r="N9" s="46"/>
      <c r="O9" s="46"/>
    </row>
    <row r="10" spans="1:15" ht="18" customHeight="1">
      <c r="A10" s="37">
        <f>IF(Rechnen!$W$3=0,"",2)</f>
      </c>
      <c r="B10" s="38" t="str">
        <f>Rechnen!K11</f>
        <v>B2</v>
      </c>
      <c r="C10" s="38">
        <f>IF(Rechnen!$W$3=0,"",Rechnen!L11)</f>
      </c>
      <c r="D10" s="38">
        <f>IF(Rechnen!$W$3=0,"",Rechnen!M11)</f>
      </c>
      <c r="E10" s="38">
        <f>IF(Rechnen!$W$3=0,"",Rechnen!N11)</f>
      </c>
      <c r="F10" s="39" t="s">
        <v>17</v>
      </c>
      <c r="G10" s="38">
        <f>IF(Rechnen!$W$3=0,"",Rechnen!P11)</f>
      </c>
      <c r="H10" s="40">
        <f>IF(AND(E10="",G10=""),"",(E10-G10))</f>
      </c>
      <c r="I10" s="48"/>
      <c r="J10" s="49"/>
      <c r="K10" s="49"/>
      <c r="L10" s="49"/>
      <c r="M10" s="49"/>
      <c r="N10" s="49"/>
      <c r="O10" s="49"/>
    </row>
    <row r="11" spans="1:9" ht="18" customHeight="1">
      <c r="A11" s="37">
        <f>IF(Rechnen!$W$3=0,"",3)</f>
      </c>
      <c r="B11" s="38" t="str">
        <f>Rechnen!K12</f>
        <v>B3</v>
      </c>
      <c r="C11" s="38">
        <f>IF(Rechnen!$W$3=0,"",Rechnen!L12)</f>
      </c>
      <c r="D11" s="38">
        <f>IF(Rechnen!$W$3=0,"",Rechnen!M12)</f>
      </c>
      <c r="E11" s="38">
        <f>IF(Rechnen!$W$3=0,"",Rechnen!N12)</f>
      </c>
      <c r="F11" s="39" t="s">
        <v>17</v>
      </c>
      <c r="G11" s="38">
        <f>IF(Rechnen!$W$3=0,"",Rechnen!P12)</f>
      </c>
      <c r="H11" s="40">
        <f>IF(AND(E11="",G11=""),"",(E11-G11))</f>
      </c>
      <c r="I11" s="42"/>
    </row>
    <row r="12" spans="1:8" ht="18" customHeight="1">
      <c r="A12" s="37">
        <f>IF(Rechnen!$W$3=0,"",4)</f>
      </c>
      <c r="B12" s="38" t="str">
        <f>Rechnen!K13</f>
        <v>B4</v>
      </c>
      <c r="C12" s="38">
        <f>IF(Rechnen!$W$3=0,"",Rechnen!L13)</f>
      </c>
      <c r="D12" s="38">
        <f>IF(Rechnen!$W$3=0,"",Rechnen!M13)</f>
      </c>
      <c r="E12" s="38">
        <f>IF(Rechnen!$W$3=0,"",Rechnen!N13)</f>
      </c>
      <c r="F12" s="39" t="s">
        <v>17</v>
      </c>
      <c r="G12" s="38">
        <f>IF(Rechnen!$W$3=0,"",Rechnen!P13)</f>
      </c>
      <c r="H12" s="40">
        <f>IF(AND(E12="",G12=""),"",(E12-G12))</f>
      </c>
    </row>
    <row r="13" spans="1:8" ht="18" customHeight="1">
      <c r="A13" s="184"/>
      <c r="B13" s="186" t="s">
        <v>41</v>
      </c>
      <c r="C13" s="188" t="s">
        <v>32</v>
      </c>
      <c r="D13" s="186" t="s">
        <v>1</v>
      </c>
      <c r="E13" s="186" t="s">
        <v>2</v>
      </c>
      <c r="F13" s="186"/>
      <c r="G13" s="186"/>
      <c r="H13" s="186" t="s">
        <v>33</v>
      </c>
    </row>
    <row r="14" spans="1:8" ht="15" customHeight="1">
      <c r="A14" s="185"/>
      <c r="B14" s="187"/>
      <c r="C14" s="189"/>
      <c r="D14" s="187"/>
      <c r="E14" s="187"/>
      <c r="F14" s="187"/>
      <c r="G14" s="187"/>
      <c r="H14" s="187"/>
    </row>
    <row r="15" spans="1:8" ht="15">
      <c r="A15" s="37">
        <f>IF(Rechnen!$X$3=0,"",1)</f>
      </c>
      <c r="B15" s="38" t="str">
        <f>Rechnen!K17</f>
        <v>C1</v>
      </c>
      <c r="C15" s="38">
        <f>IF(Rechnen!$X$3=0,"",Rechnen!L17)</f>
      </c>
      <c r="D15" s="38">
        <f>IF(Rechnen!$X$3=0,"",Rechnen!M17)</f>
      </c>
      <c r="E15" s="38">
        <f>IF(Rechnen!$X$3=0,"",Rechnen!N17)</f>
      </c>
      <c r="F15" s="39" t="s">
        <v>17</v>
      </c>
      <c r="G15" s="38">
        <f>IF(Rechnen!$X$3=0,"",Rechnen!P17)</f>
      </c>
      <c r="H15" s="40">
        <f>IF(AND(E15="",G15=""),"",(E15-G15))</f>
      </c>
    </row>
    <row r="16" spans="1:8" ht="15">
      <c r="A16" s="37">
        <f>IF(Rechnen!$X$3=0,"",2)</f>
      </c>
      <c r="B16" s="38" t="str">
        <f>Rechnen!K18</f>
        <v>C2</v>
      </c>
      <c r="C16" s="38">
        <f>IF(Rechnen!$X$3=0,"",Rechnen!L18)</f>
      </c>
      <c r="D16" s="38">
        <f>IF(Rechnen!$X$3=0,"",Rechnen!M18)</f>
      </c>
      <c r="E16" s="38">
        <f>IF(Rechnen!$X$3=0,"",Rechnen!N18)</f>
      </c>
      <c r="F16" s="39" t="s">
        <v>17</v>
      </c>
      <c r="G16" s="38">
        <f>IF(Rechnen!$X$3=0,"",Rechnen!P18)</f>
      </c>
      <c r="H16" s="40">
        <f>IF(AND(E16="",G16=""),"",(E16-G16))</f>
      </c>
    </row>
    <row r="17" spans="1:8" ht="15">
      <c r="A17" s="37">
        <f>IF(Rechnen!$X$3=0,"",3)</f>
      </c>
      <c r="B17" s="38" t="str">
        <f>Rechnen!K19</f>
        <v>C3</v>
      </c>
      <c r="C17" s="38">
        <f>IF(Rechnen!$X$3=0,"",Rechnen!L19)</f>
      </c>
      <c r="D17" s="38">
        <f>IF(Rechnen!$X$3=0,"",Rechnen!M19)</f>
      </c>
      <c r="E17" s="38">
        <f>IF(Rechnen!$X$3=0,"",Rechnen!N19)</f>
      </c>
      <c r="F17" s="39" t="s">
        <v>17</v>
      </c>
      <c r="G17" s="38">
        <f>IF(Rechnen!$X$3=0,"",Rechnen!P19)</f>
      </c>
      <c r="H17" s="40">
        <f>IF(AND(E17="",G17=""),"",(E17-G17))</f>
      </c>
    </row>
    <row r="18" spans="1:8" ht="15">
      <c r="A18" s="37">
        <f>IF(Rechnen!$X$3=0,"",4)</f>
      </c>
      <c r="B18" s="38" t="str">
        <f>Rechnen!K20</f>
        <v>C4</v>
      </c>
      <c r="C18" s="38">
        <f>IF(Rechnen!$X$3=0,"",Rechnen!L20)</f>
      </c>
      <c r="D18" s="38">
        <f>IF(Rechnen!$X$3=0,"",Rechnen!M20)</f>
      </c>
      <c r="E18" s="38">
        <f>IF(Rechnen!$X$3=0,"",Rechnen!N20)</f>
      </c>
      <c r="F18" s="39" t="s">
        <v>17</v>
      </c>
      <c r="G18" s="38">
        <f>IF(Rechnen!$X$3=0,"",Rechnen!P20)</f>
      </c>
      <c r="H18" s="40">
        <f>IF(AND(E18="",G18=""),"",(E18-G18))</f>
      </c>
    </row>
    <row r="19" spans="1:8" ht="15">
      <c r="A19" s="184"/>
      <c r="B19" s="186" t="s">
        <v>7</v>
      </c>
      <c r="C19" s="188" t="s">
        <v>32</v>
      </c>
      <c r="D19" s="186" t="s">
        <v>1</v>
      </c>
      <c r="E19" s="186" t="s">
        <v>2</v>
      </c>
      <c r="F19" s="186"/>
      <c r="G19" s="186"/>
      <c r="H19" s="186" t="s">
        <v>33</v>
      </c>
    </row>
    <row r="20" spans="1:8" ht="15">
      <c r="A20" s="185"/>
      <c r="B20" s="187"/>
      <c r="C20" s="189"/>
      <c r="D20" s="187"/>
      <c r="E20" s="187"/>
      <c r="F20" s="187"/>
      <c r="G20" s="187"/>
      <c r="H20" s="187"/>
    </row>
    <row r="21" spans="1:8" ht="15">
      <c r="A21" s="37">
        <f>IF(Rechnen!$Y$3=0,"",1)</f>
      </c>
      <c r="B21" s="38" t="str">
        <f>Rechnen!K24</f>
        <v>D1</v>
      </c>
      <c r="C21" s="38">
        <f>IF(Rechnen!$Y$3=0,"",Rechnen!L24)</f>
      </c>
      <c r="D21" s="38">
        <f>IF(Rechnen!$Y$3=0,"",Rechnen!M24)</f>
      </c>
      <c r="E21" s="38">
        <f>IF(Rechnen!$Y$3=0,"",Rechnen!N24)</f>
      </c>
      <c r="F21" s="39" t="s">
        <v>17</v>
      </c>
      <c r="G21" s="38">
        <f>IF(Rechnen!$Y$3=0,"",Rechnen!P24)</f>
      </c>
      <c r="H21" s="40">
        <f>IF(AND(E21="",G21=""),"",(E21-G21))</f>
      </c>
    </row>
    <row r="22" spans="1:8" ht="15">
      <c r="A22" s="37">
        <f>IF(Rechnen!$Y$3=0,"",2)</f>
      </c>
      <c r="B22" s="38" t="str">
        <f>Rechnen!K25</f>
        <v>D2</v>
      </c>
      <c r="C22" s="38">
        <f>IF(Rechnen!$Y$3=0,"",Rechnen!L25)</f>
      </c>
      <c r="D22" s="38">
        <f>IF(Rechnen!$Y$3=0,"",Rechnen!M25)</f>
      </c>
      <c r="E22" s="38">
        <f>IF(Rechnen!$Y$3=0,"",Rechnen!N25)</f>
      </c>
      <c r="F22" s="39" t="s">
        <v>17</v>
      </c>
      <c r="G22" s="38">
        <f>IF(Rechnen!$Y$3=0,"",Rechnen!P25)</f>
      </c>
      <c r="H22" s="40">
        <f>IF(AND(E22="",G22=""),"",(E22-G22))</f>
      </c>
    </row>
    <row r="23" spans="1:8" ht="15">
      <c r="A23" s="37">
        <f>IF(Rechnen!$Y$3=0,"",3)</f>
      </c>
      <c r="B23" s="38" t="str">
        <f>Rechnen!K26</f>
        <v>D3</v>
      </c>
      <c r="C23" s="38">
        <f>IF(Rechnen!$Y$3=0,"",Rechnen!L26)</f>
      </c>
      <c r="D23" s="38">
        <f>IF(Rechnen!$Y$3=0,"",Rechnen!M26)</f>
      </c>
      <c r="E23" s="38">
        <f>IF(Rechnen!$Y$3=0,"",Rechnen!N26)</f>
      </c>
      <c r="F23" s="39" t="s">
        <v>17</v>
      </c>
      <c r="G23" s="38">
        <f>IF(Rechnen!$Y$3=0,"",Rechnen!P26)</f>
      </c>
      <c r="H23" s="40">
        <f>IF(AND(E23="",G23=""),"",(E23-G23))</f>
      </c>
    </row>
    <row r="24" spans="1:8" ht="15">
      <c r="A24" s="37">
        <f>IF(Rechnen!$Y$3=0,"",4)</f>
      </c>
      <c r="B24" s="38" t="str">
        <f>Rechnen!K27</f>
        <v>D4</v>
      </c>
      <c r="C24" s="38">
        <f>IF(Rechnen!$Y$3=0,"",Rechnen!L27)</f>
      </c>
      <c r="D24" s="38">
        <f>IF(Rechnen!$Y$3=0,"",Rechnen!M27)</f>
      </c>
      <c r="E24" s="38">
        <f>IF(Rechnen!$Y$3=0,"",Rechnen!N27)</f>
      </c>
      <c r="F24" s="39" t="s">
        <v>17</v>
      </c>
      <c r="G24" s="38">
        <f>IF(Rechnen!$Y$3=0,"",Rechnen!P27)</f>
      </c>
      <c r="H24" s="40">
        <f>IF(AND(E24="",G24=""),"",(E24-G24))</f>
      </c>
    </row>
  </sheetData>
  <sheetProtection password="E760" sheet="1" objects="1" scenarios="1"/>
  <mergeCells count="14">
    <mergeCell ref="E13:G14"/>
    <mergeCell ref="H13:H14"/>
    <mergeCell ref="B1:H1"/>
    <mergeCell ref="E2:G2"/>
    <mergeCell ref="E19:G20"/>
    <mergeCell ref="H19:H20"/>
    <mergeCell ref="A13:A14"/>
    <mergeCell ref="B13:B14"/>
    <mergeCell ref="A19:A20"/>
    <mergeCell ref="B19:B20"/>
    <mergeCell ref="C19:C20"/>
    <mergeCell ref="D19:D20"/>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Manfred</dc:creator>
  <cp:keywords/>
  <dc:description/>
  <cp:lastModifiedBy>Eugen Wickenhäuser</cp:lastModifiedBy>
  <cp:lastPrinted>2017-06-20T09:31:50Z</cp:lastPrinted>
  <dcterms:created xsi:type="dcterms:W3CDTF">1999-01-27T19:57:19Z</dcterms:created>
  <dcterms:modified xsi:type="dcterms:W3CDTF">2019-06-13T17:49:30Z</dcterms:modified>
  <cp:category/>
  <cp:version/>
  <cp:contentType/>
  <cp:contentStatus/>
</cp:coreProperties>
</file>