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5524" yWindow="4452" windowWidth="15336" windowHeight="4512" activeTab="1"/>
  </bookViews>
  <sheets>
    <sheet name="Info" sheetId="1" r:id="rId1"/>
    <sheet name="Hauptmenue" sheetId="2" r:id="rId2"/>
    <sheet name="Vorgaben" sheetId="3" r:id="rId3"/>
    <sheet name="Spielplan" sheetId="4" r:id="rId4"/>
    <sheet name="Spielplan2" sheetId="5" r:id="rId5"/>
    <sheet name="Gruppen-Tabellen" sheetId="6" r:id="rId6"/>
    <sheet name="Gruppen-Tabellen2" sheetId="7" r:id="rId7"/>
    <sheet name="Rechnen2" sheetId="8" r:id="rId8"/>
    <sheet name="Rechnen" sheetId="9" state="hidden" r:id="rId9"/>
  </sheets>
  <definedNames>
    <definedName name="_xlnm.Print_Area" localSheetId="5">'Gruppen-Tabellen'!$A$1:$I$25</definedName>
    <definedName name="_xlnm.Print_Area" localSheetId="6">'Gruppen-Tabellen2'!$A$1:$I$25</definedName>
    <definedName name="_xlnm.Print_Area" localSheetId="3">'Spielplan'!$A$1:$J$66</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der Vorrunde eintragen Format hh:mm
Zeit letztes Gruppenspiel+ (Spielzeit+gewünschte Pause) so setzt  sich die  Beginnzeit der Zwischenrunde zusammen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comments7.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<sst xmlns="http://schemas.openxmlformats.org/spreadsheetml/2006/main" count="593" uniqueCount="157">
  <si>
    <t>Gruppe A</t>
  </si>
  <si>
    <t>Pkte</t>
  </si>
  <si>
    <t>Tore</t>
  </si>
  <si>
    <t>Gruppe C</t>
  </si>
  <si>
    <t>Dauer:</t>
  </si>
  <si>
    <t>Pause:</t>
  </si>
  <si>
    <t>Gruppe B</t>
  </si>
  <si>
    <t>Gruppe D</t>
  </si>
  <si>
    <t>Zeit</t>
  </si>
  <si>
    <t>Spiel Nr.</t>
  </si>
  <si>
    <t>Vorrunde</t>
  </si>
  <si>
    <t>Ergebnis</t>
  </si>
  <si>
    <t>-</t>
  </si>
  <si>
    <t>:</t>
  </si>
  <si>
    <t>Zweiter Gruppe A</t>
  </si>
  <si>
    <t>Erster Gruppe C</t>
  </si>
  <si>
    <t>Erster Gruppe B</t>
  </si>
  <si>
    <t>Zweiter Gruppe C</t>
  </si>
  <si>
    <t>Erster Gruppe A</t>
  </si>
  <si>
    <t>Zweiter Gruppe D</t>
  </si>
  <si>
    <t>Erster Gruppe D</t>
  </si>
  <si>
    <t>Zweiter Gruppe B</t>
  </si>
  <si>
    <t>Vorgaben</t>
  </si>
  <si>
    <t>Spielzeit</t>
  </si>
  <si>
    <t>hh:mm</t>
  </si>
  <si>
    <t>(zwischen den Spielen)</t>
  </si>
  <si>
    <t>Turnier</t>
  </si>
  <si>
    <t>Spiel</t>
  </si>
  <si>
    <t>Mannschaft</t>
  </si>
  <si>
    <t>Punkte Mann-schaft Heim</t>
  </si>
  <si>
    <t>Punkte Mann-schaft Gast</t>
  </si>
  <si>
    <t>Spiele</t>
  </si>
  <si>
    <t>Diff.</t>
  </si>
  <si>
    <t>1. Spiel</t>
  </si>
  <si>
    <t>2. Spiel</t>
  </si>
  <si>
    <t>3. Spiel</t>
  </si>
  <si>
    <t>Summe aller Spiele Gruppe A</t>
  </si>
  <si>
    <t>Summe aller Spiele Gruppe B</t>
  </si>
  <si>
    <t>Hauptmenue</t>
  </si>
  <si>
    <t>Rang</t>
  </si>
  <si>
    <t>(Vorrunde)</t>
  </si>
  <si>
    <t>Summe aller Spiele Gruppe C</t>
  </si>
  <si>
    <t>Summe aller Spiele Gruppe D</t>
  </si>
  <si>
    <t>Sieger Viertelfinale Spiel 27</t>
  </si>
  <si>
    <t>Zwischenrunde</t>
  </si>
  <si>
    <t>Gruppe E</t>
  </si>
  <si>
    <t>Gruppe F</t>
  </si>
  <si>
    <t>Gruppe G</t>
  </si>
  <si>
    <t>Gruppe H</t>
  </si>
  <si>
    <t>Zwischenrunde Gruppen - Tabellen</t>
  </si>
  <si>
    <t>Endrunde</t>
  </si>
  <si>
    <t>1.</t>
  </si>
  <si>
    <t>2.</t>
  </si>
  <si>
    <t>3.</t>
  </si>
  <si>
    <t>4.</t>
  </si>
  <si>
    <t>5.</t>
  </si>
  <si>
    <t>6.</t>
  </si>
  <si>
    <t>7.</t>
  </si>
  <si>
    <t>8.</t>
  </si>
  <si>
    <t>9.</t>
  </si>
  <si>
    <t>10.</t>
  </si>
  <si>
    <t>11.</t>
  </si>
  <si>
    <t>12.</t>
  </si>
  <si>
    <t>13.</t>
  </si>
  <si>
    <t>14.</t>
  </si>
  <si>
    <r>
      <t>Vorrunde</t>
    </r>
    <r>
      <rPr>
        <b/>
        <i/>
        <sz val="14"/>
        <rFont val="Arial"/>
        <family val="2"/>
      </rPr>
      <t xml:space="preserve"> </t>
    </r>
    <r>
      <rPr>
        <b/>
        <i/>
        <sz val="12"/>
        <rFont val="Arial"/>
        <family val="2"/>
      </rPr>
      <t>Gruppen - Tabellen</t>
    </r>
  </si>
  <si>
    <t>Summe aller Spiele Gruppe E</t>
  </si>
  <si>
    <t>Summe aller Spiele Gruppe F</t>
  </si>
  <si>
    <t>Summe aller Spiele Gruppe G</t>
  </si>
  <si>
    <t>Summe aller Spiele Gruppe H</t>
  </si>
  <si>
    <t>Dritter Gruppe A</t>
  </si>
  <si>
    <t>Dritter Gruppe B</t>
  </si>
  <si>
    <t>Vierter Gruppe C</t>
  </si>
  <si>
    <t>Vierter Gruppe D</t>
  </si>
  <si>
    <t>Vierter Gruppe A</t>
  </si>
  <si>
    <t>Vierter Gruppe B</t>
  </si>
  <si>
    <t>Dritter Gruppe C</t>
  </si>
  <si>
    <t>Dritter Gruppe D</t>
  </si>
  <si>
    <t>15.</t>
  </si>
  <si>
    <t>16.</t>
  </si>
  <si>
    <t>Beginn:</t>
  </si>
  <si>
    <t>(nach Vorrunde)</t>
  </si>
  <si>
    <t>Erster Gruppe G</t>
  </si>
  <si>
    <t>Vierter Gruppe E</t>
  </si>
  <si>
    <t>Erster Gruppe H</t>
  </si>
  <si>
    <t>Vierter Gruppe F</t>
  </si>
  <si>
    <t>Dritter Gruppe E</t>
  </si>
  <si>
    <t>Winner  V (Spiel 49)</t>
  </si>
  <si>
    <t>Dritter Gruppe F</t>
  </si>
  <si>
    <t>(um Platz 15)</t>
  </si>
  <si>
    <t>Vierter Gruppe G</t>
  </si>
  <si>
    <t>Vierter Gruppe H</t>
  </si>
  <si>
    <t>(um Platz 13)</t>
  </si>
  <si>
    <t>Dritter Gruppe G</t>
  </si>
  <si>
    <t>Dritter Gruppe H</t>
  </si>
  <si>
    <t>Winner  W (Spiel 50)</t>
  </si>
  <si>
    <t>(um Platz 11)</t>
  </si>
  <si>
    <t>Zweiter Gruppe G</t>
  </si>
  <si>
    <t>Zweiter Gruppe H</t>
  </si>
  <si>
    <t>(um Platz 9)</t>
  </si>
  <si>
    <t>Looser  V (Spiel 49)</t>
  </si>
  <si>
    <t>Looser  W (Spiel 50)</t>
  </si>
  <si>
    <t>Zweiter Gruppe E</t>
  </si>
  <si>
    <t>Winner Y (Spiel 52)</t>
  </si>
  <si>
    <t>Winner A (Spiel 55)</t>
  </si>
  <si>
    <t>Winner B (Spiel 56)</t>
  </si>
  <si>
    <t>Erster Gruppe E</t>
  </si>
  <si>
    <t>Erster Gruppe F</t>
  </si>
  <si>
    <t>Looser X (Spiel  51)</t>
  </si>
  <si>
    <t>Winner X (Spiel 51)</t>
  </si>
  <si>
    <t>Looser Y (Spiel 52)</t>
  </si>
  <si>
    <t>(um Platz 7)</t>
  </si>
  <si>
    <t>(um Platz 5)</t>
  </si>
  <si>
    <t>(um Platz 3)</t>
  </si>
  <si>
    <t>Winner C (Spiel 59)</t>
  </si>
  <si>
    <t>Winner D (Spiel 60)</t>
  </si>
  <si>
    <t>Looser C (Spiel  59)</t>
  </si>
  <si>
    <t>Looser D (Spiel 60)</t>
  </si>
  <si>
    <t>Looser A (Spiel  55)</t>
  </si>
  <si>
    <t>Looser B (Spiel 56)</t>
  </si>
  <si>
    <t>M01</t>
  </si>
  <si>
    <t>M02</t>
  </si>
  <si>
    <t>M03</t>
  </si>
  <si>
    <t>M04</t>
  </si>
  <si>
    <t>M05</t>
  </si>
  <si>
    <t>M06</t>
  </si>
  <si>
    <t>M07</t>
  </si>
  <si>
    <t>M08</t>
  </si>
  <si>
    <t>M09</t>
  </si>
  <si>
    <t>M10</t>
  </si>
  <si>
    <t>M11</t>
  </si>
  <si>
    <t>M12</t>
  </si>
  <si>
    <t>M13</t>
  </si>
  <si>
    <t>M14</t>
  </si>
  <si>
    <t>M15</t>
  </si>
  <si>
    <t>M16</t>
  </si>
  <si>
    <t>Gruppe/Feld</t>
  </si>
  <si>
    <t>D / Feld 2</t>
  </si>
  <si>
    <t>Gruppe / Feld</t>
  </si>
  <si>
    <t>A / Feld 1</t>
  </si>
  <si>
    <t>B / Feld 2</t>
  </si>
  <si>
    <t>C / Feld 1</t>
  </si>
  <si>
    <t>E / Feld 1</t>
  </si>
  <si>
    <t>G / Feld 1</t>
  </si>
  <si>
    <t>(V) / Feld 1</t>
  </si>
  <si>
    <t>(X) / Feld 1</t>
  </si>
  <si>
    <t xml:space="preserve"> / Feld 1</t>
  </si>
  <si>
    <t>(A) / Feld 1</t>
  </si>
  <si>
    <t xml:space="preserve"> / Feld 2</t>
  </si>
  <si>
    <t>(C) / Feld 1</t>
  </si>
  <si>
    <r>
      <t>64</t>
    </r>
    <r>
      <rPr>
        <b/>
        <sz val="9"/>
        <rFont val="Arial"/>
        <family val="2"/>
      </rPr>
      <t xml:space="preserve">  / </t>
    </r>
    <r>
      <rPr>
        <sz val="9"/>
        <rFont val="Arial"/>
        <family val="2"/>
      </rPr>
      <t>Feld 1</t>
    </r>
    <r>
      <rPr>
        <b/>
        <sz val="9"/>
        <rFont val="Arial"/>
        <family val="2"/>
      </rPr>
      <t xml:space="preserve"> </t>
    </r>
    <r>
      <rPr>
        <b/>
        <sz val="10"/>
        <rFont val="Arial"/>
        <family val="2"/>
      </rPr>
      <t>Finale</t>
    </r>
  </si>
  <si>
    <t>F / Feld 2</t>
  </si>
  <si>
    <t>H / Feld 2</t>
  </si>
  <si>
    <t>(W) / Feld 2</t>
  </si>
  <si>
    <t>(Y) / Feld 2</t>
  </si>
  <si>
    <t>(B) / Feld 2</t>
  </si>
  <si>
    <t>(D) / Feld 2</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</si>
</sst>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91">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sz val="9"/>
      <name val="Small Fonts"/>
      <family val="2"/>
    </font>
    <font>
      <b/>
      <sz val="12"/>
      <color indexed="10"/>
      <name val="Arial"/>
      <family val="2"/>
    </font>
    <font>
      <b/>
      <sz val="8"/>
      <color indexed="10"/>
      <name val="Arial"/>
      <family val="2"/>
    </font>
    <font>
      <b/>
      <sz val="12"/>
      <color indexed="12"/>
      <name val="Arial"/>
      <family val="2"/>
    </font>
    <font>
      <b/>
      <sz val="16"/>
      <color indexed="12"/>
      <name val="Arial"/>
      <family val="2"/>
    </font>
    <font>
      <b/>
      <u val="single"/>
      <sz val="16"/>
      <color indexed="12"/>
      <name val="Arial"/>
      <family val="2"/>
    </font>
    <font>
      <b/>
      <sz val="14"/>
      <color indexed="12"/>
      <name val="Arial"/>
      <family val="2"/>
    </font>
    <font>
      <sz val="16"/>
      <color indexed="10"/>
      <name val="Arial"/>
      <family val="2"/>
    </font>
    <font>
      <b/>
      <sz val="16"/>
      <name val="Arial"/>
      <family val="2"/>
    </font>
    <font>
      <b/>
      <sz val="12"/>
      <color indexed="28"/>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56"/>
      <name val="Arial"/>
      <family val="2"/>
    </font>
    <font>
      <b/>
      <sz val="8"/>
      <color indexed="12"/>
      <name val="Arial"/>
      <family val="2"/>
    </font>
    <font>
      <b/>
      <sz val="26"/>
      <color indexed="9"/>
      <name val="Arial"/>
      <family val="2"/>
    </font>
    <font>
      <b/>
      <i/>
      <sz val="16"/>
      <name val="Arial"/>
      <family val="2"/>
    </font>
    <font>
      <b/>
      <i/>
      <sz val="12"/>
      <name val="Arial"/>
      <family val="2"/>
    </font>
    <font>
      <b/>
      <sz val="14"/>
      <color indexed="56"/>
      <name val="Arial"/>
      <family val="2"/>
    </font>
    <font>
      <b/>
      <sz val="10"/>
      <color indexed="28"/>
      <name val="Arial"/>
      <family val="2"/>
    </font>
    <font>
      <b/>
      <sz val="16"/>
      <color indexed="56"/>
      <name val="Arial"/>
      <family val="2"/>
    </font>
    <font>
      <b/>
      <u val="single"/>
      <sz val="14"/>
      <color indexed="10"/>
      <name val="Arial"/>
      <family val="2"/>
    </font>
    <font>
      <b/>
      <u val="single"/>
      <sz val="16"/>
      <color indexed="10"/>
      <name val="Arial"/>
      <family val="2"/>
    </font>
    <font>
      <b/>
      <sz val="11"/>
      <name val="Arial"/>
      <family val="2"/>
    </font>
    <font>
      <b/>
      <sz val="10"/>
      <color indexed="9"/>
      <name val="Arial"/>
      <family val="2"/>
    </font>
    <font>
      <b/>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1"/>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6" borderId="2"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8" fillId="27" borderId="2" applyNumberFormat="0" applyAlignment="0" applyProtection="0"/>
    <xf numFmtId="0" fontId="79" fillId="0" borderId="3" applyNumberFormat="0" applyFill="0" applyAlignment="0" applyProtection="0"/>
    <xf numFmtId="0" fontId="80" fillId="0" borderId="0" applyNumberFormat="0" applyFill="0" applyBorder="0" applyAlignment="0" applyProtection="0"/>
    <xf numFmtId="0" fontId="81" fillId="28" borderId="0" applyNumberFormat="0" applyBorder="0" applyAlignment="0" applyProtection="0"/>
    <xf numFmtId="0" fontId="16" fillId="0" borderId="0" applyNumberFormat="0" applyFill="0" applyBorder="0" applyAlignment="0" applyProtection="0"/>
    <xf numFmtId="0" fontId="8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3" fillId="31" borderId="0" applyNumberFormat="0" applyBorder="0" applyAlignment="0" applyProtection="0"/>
    <xf numFmtId="0" fontId="0" fillId="0" borderId="0">
      <alignment/>
      <protection/>
    </xf>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0" applyNumberFormat="0" applyFill="0" applyBorder="0" applyAlignment="0" applyProtection="0"/>
    <xf numFmtId="0" fontId="90" fillId="32" borderId="9" applyNumberFormat="0" applyAlignment="0" applyProtection="0"/>
  </cellStyleXfs>
  <cellXfs count="223">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top"/>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10" xfId="0" applyFont="1" applyFill="1" applyBorder="1" applyAlignment="1" applyProtection="1">
      <alignment horizontal="center"/>
      <protection/>
    </xf>
    <xf numFmtId="0" fontId="24"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xf>
    <xf numFmtId="0" fontId="25" fillId="0" borderId="0" xfId="0" applyFont="1" applyFill="1" applyBorder="1" applyAlignment="1" applyProtection="1">
      <alignment/>
      <protection locked="0"/>
    </xf>
    <xf numFmtId="0" fontId="1" fillId="35" borderId="10" xfId="0" applyFont="1" applyFill="1" applyBorder="1" applyAlignment="1" applyProtection="1">
      <alignment horizontal="center" vertical="center"/>
      <protection locked="0"/>
    </xf>
    <xf numFmtId="0" fontId="1" fillId="36" borderId="10" xfId="0" applyFont="1" applyFill="1" applyBorder="1" applyAlignment="1" applyProtection="1">
      <alignment horizontal="center"/>
      <protection locked="0"/>
    </xf>
    <xf numFmtId="0" fontId="1" fillId="37" borderId="10" xfId="0" applyFont="1" applyFill="1" applyBorder="1" applyAlignment="1" applyProtection="1">
      <alignment horizontal="center" vertical="center"/>
      <protection locked="0"/>
    </xf>
    <xf numFmtId="0" fontId="1" fillId="38" borderId="10" xfId="0" applyFont="1" applyFill="1" applyBorder="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173" fontId="24" fillId="33" borderId="0" xfId="0" applyNumberFormat="1" applyFont="1" applyFill="1" applyAlignment="1" applyProtection="1">
      <alignment horizontal="center"/>
      <protection/>
    </xf>
    <xf numFmtId="0" fontId="30"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0" fillId="33" borderId="0" xfId="0" applyFont="1" applyFill="1" applyAlignment="1" applyProtection="1">
      <alignment horizontal="center"/>
      <protection/>
    </xf>
    <xf numFmtId="0" fontId="31" fillId="33" borderId="0" xfId="0" applyFont="1" applyFill="1" applyAlignment="1" applyProtection="1">
      <alignment horizontal="center"/>
      <protection/>
    </xf>
    <xf numFmtId="0" fontId="30" fillId="33" borderId="0" xfId="0" applyFont="1" applyFill="1" applyAlignment="1" applyProtection="1">
      <alignment/>
      <protection/>
    </xf>
    <xf numFmtId="0" fontId="9" fillId="33" borderId="0" xfId="0" applyFont="1" applyFill="1" applyAlignment="1" applyProtection="1">
      <alignment/>
      <protection/>
    </xf>
    <xf numFmtId="0" fontId="0" fillId="33" borderId="0" xfId="0" applyFont="1" applyFill="1" applyAlignment="1" applyProtection="1">
      <alignment horizontal="center" vertical="center"/>
      <protection locked="0"/>
    </xf>
    <xf numFmtId="0" fontId="9" fillId="33" borderId="0" xfId="0"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39" fillId="33" borderId="0" xfId="0" applyFont="1" applyFill="1" applyAlignment="1" applyProtection="1">
      <alignment horizontal="centerContinuous" vertical="center" wrapText="1"/>
      <protection/>
    </xf>
    <xf numFmtId="173" fontId="24" fillId="33" borderId="0" xfId="0" applyNumberFormat="1" applyFont="1" applyFill="1" applyAlignment="1" applyProtection="1">
      <alignment horizontal="center" vertical="center"/>
      <protection/>
    </xf>
    <xf numFmtId="0" fontId="0" fillId="33" borderId="0" xfId="0" applyNumberFormat="1" applyFont="1" applyFill="1" applyAlignment="1" applyProtection="1">
      <alignment/>
      <protection/>
    </xf>
    <xf numFmtId="0" fontId="0" fillId="33" borderId="0" xfId="0" applyFont="1" applyFill="1" applyAlignment="1" applyProtection="1">
      <alignment horizontal="center" vertical="center"/>
      <protection/>
    </xf>
    <xf numFmtId="0" fontId="24" fillId="33" borderId="0" xfId="0" applyFont="1" applyFill="1" applyAlignment="1" applyProtection="1">
      <alignment horizontal="right" vertical="center"/>
      <protection/>
    </xf>
    <xf numFmtId="0" fontId="24" fillId="33" borderId="0" xfId="0" applyFont="1" applyFill="1" applyAlignment="1" applyProtection="1">
      <alignment horizontal="center" vertical="center"/>
      <protection/>
    </xf>
    <xf numFmtId="0" fontId="24" fillId="33" borderId="0" xfId="0" applyFont="1" applyFill="1" applyAlignment="1" applyProtection="1">
      <alignment horizontal="left" vertical="center"/>
      <protection/>
    </xf>
    <xf numFmtId="0" fontId="24" fillId="33" borderId="10" xfId="0" applyFont="1" applyFill="1" applyBorder="1" applyAlignment="1" applyProtection="1">
      <alignment horizontal="right" vertical="center"/>
      <protection locked="0"/>
    </xf>
    <xf numFmtId="0" fontId="24" fillId="33" borderId="10" xfId="0" applyFont="1" applyFill="1" applyBorder="1" applyAlignment="1" applyProtection="1">
      <alignment horizontal="left" vertical="center"/>
      <protection locked="0"/>
    </xf>
    <xf numFmtId="0" fontId="24" fillId="33" borderId="0" xfId="0" applyFont="1" applyFill="1" applyAlignment="1" applyProtection="1">
      <alignment vertical="center"/>
      <protection/>
    </xf>
    <xf numFmtId="0" fontId="0" fillId="0" borderId="0" xfId="53">
      <alignment/>
      <protection/>
    </xf>
    <xf numFmtId="0" fontId="0" fillId="33" borderId="0" xfId="0" applyNumberFormat="1" applyFont="1" applyFill="1" applyAlignment="1">
      <alignment/>
    </xf>
    <xf numFmtId="0" fontId="0" fillId="33" borderId="0" xfId="0" applyFont="1" applyFill="1" applyAlignment="1">
      <alignment/>
    </xf>
    <xf numFmtId="0" fontId="25" fillId="33" borderId="13" xfId="0" applyFont="1" applyFill="1" applyBorder="1" applyAlignment="1" applyProtection="1">
      <alignment horizontal="center"/>
      <protection/>
    </xf>
    <xf numFmtId="0" fontId="24" fillId="33" borderId="0" xfId="0" applyFont="1" applyFill="1" applyBorder="1" applyAlignment="1" applyProtection="1">
      <alignment horizontal="left" vertical="center"/>
      <protection/>
    </xf>
    <xf numFmtId="0" fontId="4" fillId="33" borderId="14"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vertical="center"/>
      <protection/>
    </xf>
    <xf numFmtId="0" fontId="5" fillId="33" borderId="15" xfId="0" applyFont="1" applyFill="1" applyBorder="1" applyAlignment="1" applyProtection="1">
      <alignment horizontal="right" vertical="center"/>
      <protection/>
    </xf>
    <xf numFmtId="0" fontId="0" fillId="33" borderId="0" xfId="0" applyFont="1" applyFill="1" applyBorder="1" applyAlignment="1" applyProtection="1">
      <alignment horizontal="center"/>
      <protection/>
    </xf>
    <xf numFmtId="0" fontId="1" fillId="33" borderId="0" xfId="0" applyFont="1" applyFill="1" applyAlignment="1">
      <alignment/>
    </xf>
    <xf numFmtId="0" fontId="1" fillId="33" borderId="0" xfId="0" applyFont="1" applyFill="1" applyAlignment="1">
      <alignment vertical="top"/>
    </xf>
    <xf numFmtId="20" fontId="1" fillId="40" borderId="0" xfId="0" applyNumberFormat="1" applyFont="1" applyFill="1" applyAlignment="1" applyProtection="1">
      <alignment horizontal="center" vertical="center"/>
      <protection locked="0"/>
    </xf>
    <xf numFmtId="0" fontId="1" fillId="33" borderId="0" xfId="0" applyFont="1" applyFill="1" applyAlignment="1" applyProtection="1">
      <alignment horizontal="centerContinuous" wrapText="1"/>
      <protection/>
    </xf>
    <xf numFmtId="0" fontId="4"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0" xfId="0" applyFill="1" applyBorder="1" applyAlignment="1">
      <alignment horizontal="center"/>
    </xf>
    <xf numFmtId="0" fontId="47" fillId="41" borderId="0" xfId="0" applyFont="1" applyFill="1" applyBorder="1" applyAlignment="1">
      <alignment horizontal="center" vertical="center"/>
    </xf>
    <xf numFmtId="0" fontId="0" fillId="36" borderId="0" xfId="0" applyFill="1" applyBorder="1" applyAlignment="1">
      <alignment/>
    </xf>
    <xf numFmtId="0" fontId="0" fillId="41" borderId="0" xfId="0" applyFill="1" applyBorder="1" applyAlignment="1">
      <alignment/>
    </xf>
    <xf numFmtId="0" fontId="55" fillId="34" borderId="0" xfId="0" applyFont="1" applyFill="1" applyAlignment="1" applyProtection="1">
      <alignment horizontal="right" vertical="center"/>
      <protection/>
    </xf>
    <xf numFmtId="0" fontId="55" fillId="34" borderId="0" xfId="0" applyFont="1" applyFill="1" applyAlignment="1" applyProtection="1">
      <alignment horizontal="left" vertical="center"/>
      <protection/>
    </xf>
    <xf numFmtId="0" fontId="31" fillId="33" borderId="0" xfId="0" applyFont="1" applyFill="1" applyAlignment="1" applyProtection="1">
      <alignment horizontal="center" vertical="top"/>
      <protection/>
    </xf>
    <xf numFmtId="0" fontId="9" fillId="33" borderId="0" xfId="0" applyFont="1" applyFill="1" applyAlignment="1" applyProtection="1">
      <alignment horizontal="center" vertical="top"/>
      <protection/>
    </xf>
    <xf numFmtId="0" fontId="6" fillId="33" borderId="0" xfId="0" applyFont="1" applyFill="1" applyAlignment="1" applyProtection="1">
      <alignment horizontal="center" vertical="top"/>
      <protection/>
    </xf>
    <xf numFmtId="0" fontId="6" fillId="33" borderId="0" xfId="0" applyFont="1" applyFill="1" applyAlignment="1" applyProtection="1">
      <alignment horizontal="left" vertical="top"/>
      <protection/>
    </xf>
    <xf numFmtId="0" fontId="0" fillId="33" borderId="0" xfId="0" applyFont="1" applyFill="1" applyAlignment="1" applyProtection="1">
      <alignment vertical="top"/>
      <protection/>
    </xf>
    <xf numFmtId="0" fontId="31" fillId="33" borderId="0" xfId="0" applyFont="1" applyFill="1" applyBorder="1" applyAlignment="1" applyProtection="1">
      <alignment horizontal="center" vertical="top"/>
      <protection/>
    </xf>
    <xf numFmtId="0" fontId="9" fillId="33" borderId="0" xfId="0" applyFont="1" applyFill="1" applyBorder="1" applyAlignment="1" applyProtection="1">
      <alignment horizontal="center" vertical="top"/>
      <protection/>
    </xf>
    <xf numFmtId="0" fontId="6" fillId="33" borderId="0" xfId="0" applyFont="1" applyFill="1" applyBorder="1" applyAlignment="1" applyProtection="1">
      <alignment horizontal="left" vertical="top"/>
      <protection/>
    </xf>
    <xf numFmtId="173" fontId="24" fillId="33" borderId="13"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55" fillId="34" borderId="11" xfId="0" applyFont="1" applyFill="1" applyBorder="1" applyAlignment="1" applyProtection="1">
      <alignment horizontal="right" vertical="center"/>
      <protection/>
    </xf>
    <xf numFmtId="0" fontId="24" fillId="33" borderId="11" xfId="0" applyFont="1" applyFill="1" applyBorder="1" applyAlignment="1" applyProtection="1">
      <alignment horizontal="center" vertical="center"/>
      <protection/>
    </xf>
    <xf numFmtId="0" fontId="55" fillId="34" borderId="12" xfId="0" applyFont="1" applyFill="1" applyBorder="1" applyAlignment="1" applyProtection="1">
      <alignment horizontal="left" vertical="center"/>
      <protection/>
    </xf>
    <xf numFmtId="0" fontId="0" fillId="33" borderId="16" xfId="0" applyFont="1" applyFill="1" applyBorder="1" applyAlignment="1" applyProtection="1">
      <alignment horizontal="center" vertical="top"/>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top"/>
      <protection/>
    </xf>
    <xf numFmtId="0" fontId="55" fillId="34" borderId="11" xfId="0" applyFont="1" applyFill="1" applyBorder="1" applyAlignment="1" applyProtection="1">
      <alignment horizontal="right" vertical="center"/>
      <protection hidden="1"/>
    </xf>
    <xf numFmtId="0" fontId="55" fillId="34" borderId="12" xfId="0" applyFont="1" applyFill="1" applyBorder="1" applyAlignment="1" applyProtection="1">
      <alignment horizontal="left" vertical="center"/>
      <protection hidden="1"/>
    </xf>
    <xf numFmtId="0" fontId="55" fillId="34" borderId="0" xfId="0" applyFont="1" applyFill="1" applyAlignment="1" applyProtection="1">
      <alignment horizontal="right" vertical="center"/>
      <protection hidden="1"/>
    </xf>
    <xf numFmtId="0" fontId="55" fillId="34" borderId="0" xfId="0" applyFont="1" applyFill="1" applyAlignment="1" applyProtection="1">
      <alignment horizontal="left" vertical="center"/>
      <protection hidden="1"/>
    </xf>
    <xf numFmtId="173" fontId="24" fillId="33" borderId="0" xfId="0" applyNumberFormat="1" applyFont="1" applyFill="1" applyBorder="1" applyAlignment="1" applyProtection="1">
      <alignment horizontal="center" vertical="center"/>
      <protection/>
    </xf>
    <xf numFmtId="0" fontId="56"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30" fillId="33" borderId="0" xfId="0" applyFont="1" applyFill="1" applyBorder="1" applyAlignment="1" applyProtection="1">
      <alignment horizontal="center" vertical="center"/>
      <protection/>
    </xf>
    <xf numFmtId="0" fontId="21" fillId="33" borderId="15" xfId="0" applyFont="1" applyFill="1" applyBorder="1" applyAlignment="1" applyProtection="1">
      <alignment horizontal="centerContinuous" vertical="center"/>
      <protection/>
    </xf>
    <xf numFmtId="0" fontId="21" fillId="33" borderId="17" xfId="0" applyFont="1" applyFill="1" applyBorder="1" applyAlignment="1" applyProtection="1">
      <alignment horizontal="centerContinuous" vertical="center"/>
      <protection/>
    </xf>
    <xf numFmtId="0" fontId="30" fillId="33" borderId="0" xfId="0" applyFont="1" applyFill="1" applyBorder="1" applyAlignment="1" applyProtection="1">
      <alignment horizontal="center" vertical="top"/>
      <protection/>
    </xf>
    <xf numFmtId="0" fontId="30" fillId="33" borderId="0" xfId="0" applyFont="1" applyFill="1" applyAlignment="1" applyProtection="1">
      <alignment horizontal="center" vertical="top"/>
      <protection/>
    </xf>
    <xf numFmtId="0" fontId="30" fillId="33" borderId="0" xfId="0" applyFont="1" applyFill="1" applyBorder="1" applyAlignment="1">
      <alignment horizontal="left" vertical="top"/>
    </xf>
    <xf numFmtId="0" fontId="30" fillId="33" borderId="16" xfId="0" applyFont="1" applyFill="1" applyBorder="1" applyAlignment="1">
      <alignment horizontal="left" vertical="top"/>
    </xf>
    <xf numFmtId="0" fontId="13" fillId="42" borderId="18" xfId="0" applyFont="1" applyFill="1" applyBorder="1" applyAlignment="1">
      <alignment horizontal="center" vertical="center"/>
    </xf>
    <xf numFmtId="0" fontId="13" fillId="42" borderId="0" xfId="0" applyFont="1" applyFill="1" applyBorder="1" applyAlignment="1">
      <alignment horizontal="center" vertical="center"/>
    </xf>
    <xf numFmtId="0" fontId="0" fillId="0" borderId="10" xfId="0" applyBorder="1" applyAlignment="1">
      <alignment horizontal="center"/>
    </xf>
    <xf numFmtId="0" fontId="4" fillId="33" borderId="13"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4" fillId="33" borderId="11"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23" fillId="33" borderId="0" xfId="0" applyFont="1" applyFill="1" applyAlignment="1" applyProtection="1">
      <alignment horizontal="center"/>
      <protection/>
    </xf>
    <xf numFmtId="0" fontId="30" fillId="33" borderId="0" xfId="0" applyFont="1" applyFill="1" applyAlignment="1" applyProtection="1">
      <alignment horizontal="center"/>
      <protection locked="0"/>
    </xf>
    <xf numFmtId="0" fontId="0" fillId="33" borderId="0" xfId="0" applyFont="1" applyFill="1" applyAlignment="1" applyProtection="1">
      <alignment horizontal="center" vertical="center"/>
      <protection/>
    </xf>
    <xf numFmtId="0" fontId="6" fillId="33" borderId="19" xfId="0" applyFont="1" applyFill="1" applyBorder="1" applyAlignment="1" applyProtection="1">
      <alignment horizontal="center" vertical="top"/>
      <protection/>
    </xf>
    <xf numFmtId="0" fontId="6" fillId="33" borderId="20" xfId="0" applyFont="1" applyFill="1" applyBorder="1" applyAlignment="1" applyProtection="1">
      <alignment horizontal="center" vertical="top"/>
      <protection/>
    </xf>
    <xf numFmtId="0" fontId="1" fillId="34" borderId="19" xfId="0" applyFont="1" applyFill="1" applyBorder="1" applyAlignment="1" applyProtection="1">
      <alignment horizontal="center" vertical="center"/>
      <protection hidden="1"/>
    </xf>
    <xf numFmtId="0" fontId="1" fillId="34" borderId="20" xfId="0" applyFont="1" applyFill="1" applyBorder="1" applyAlignment="1" applyProtection="1">
      <alignment horizontal="center" vertical="center"/>
      <protection hidden="1"/>
    </xf>
    <xf numFmtId="0" fontId="4" fillId="33" borderId="21"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top"/>
      <protection/>
    </xf>
    <xf numFmtId="0" fontId="6" fillId="33" borderId="24" xfId="0" applyFont="1" applyFill="1" applyBorder="1" applyAlignment="1" applyProtection="1">
      <alignment horizontal="center" vertical="top"/>
      <protection/>
    </xf>
    <xf numFmtId="0" fontId="6" fillId="33" borderId="25" xfId="0" applyFont="1" applyFill="1" applyBorder="1" applyAlignment="1" applyProtection="1">
      <alignment horizontal="center" vertical="top"/>
      <protection/>
    </xf>
    <xf numFmtId="0" fontId="6" fillId="33" borderId="26" xfId="0" applyFont="1" applyFill="1" applyBorder="1" applyAlignment="1" applyProtection="1">
      <alignment horizontal="center" vertical="top"/>
      <protection/>
    </xf>
    <xf numFmtId="0" fontId="6" fillId="33" borderId="27" xfId="0" applyFont="1" applyFill="1" applyBorder="1" applyAlignment="1" applyProtection="1">
      <alignment horizontal="center" vertical="top"/>
      <protection/>
    </xf>
    <xf numFmtId="0" fontId="1" fillId="34" borderId="28" xfId="0" applyFont="1" applyFill="1" applyBorder="1" applyAlignment="1" applyProtection="1">
      <alignment horizontal="center" vertical="center"/>
      <protection hidden="1"/>
    </xf>
    <xf numFmtId="0" fontId="1" fillId="34" borderId="11" xfId="0" applyFont="1" applyFill="1" applyBorder="1" applyAlignment="1" applyProtection="1">
      <alignment horizontal="center" vertical="center"/>
      <protection hidden="1"/>
    </xf>
    <xf numFmtId="0" fontId="1" fillId="34" borderId="29" xfId="0" applyFont="1" applyFill="1" applyBorder="1" applyAlignment="1" applyProtection="1">
      <alignment horizontal="center" vertical="center"/>
      <protection hidden="1"/>
    </xf>
    <xf numFmtId="0" fontId="6" fillId="33" borderId="28" xfId="0" applyFont="1" applyFill="1" applyBorder="1" applyAlignment="1" applyProtection="1">
      <alignment horizontal="center" vertical="top"/>
      <protection/>
    </xf>
    <xf numFmtId="0" fontId="6" fillId="33" borderId="11" xfId="0" applyFont="1" applyFill="1" applyBorder="1" applyAlignment="1" applyProtection="1">
      <alignment horizontal="center" vertical="top"/>
      <protection/>
    </xf>
    <xf numFmtId="0" fontId="6" fillId="33" borderId="29" xfId="0" applyFont="1" applyFill="1" applyBorder="1" applyAlignment="1" applyProtection="1">
      <alignment horizontal="center" vertical="top"/>
      <protection/>
    </xf>
    <xf numFmtId="0" fontId="4" fillId="33" borderId="30" xfId="0" applyFont="1" applyFill="1" applyBorder="1" applyAlignment="1" applyProtection="1">
      <alignment horizontal="center" vertical="center"/>
      <protection/>
    </xf>
    <xf numFmtId="0" fontId="4" fillId="33" borderId="31" xfId="0" applyFont="1" applyFill="1" applyBorder="1" applyAlignment="1" applyProtection="1">
      <alignment horizontal="center" vertical="center"/>
      <protection/>
    </xf>
    <xf numFmtId="0" fontId="4" fillId="33" borderId="32" xfId="0" applyFont="1" applyFill="1" applyBorder="1" applyAlignment="1" applyProtection="1">
      <alignment horizontal="center" vertical="center"/>
      <protection/>
    </xf>
    <xf numFmtId="0" fontId="24" fillId="33" borderId="11" xfId="0" applyFont="1" applyFill="1" applyBorder="1" applyAlignment="1" applyProtection="1">
      <alignment horizontal="left" vertical="center"/>
      <protection/>
    </xf>
    <xf numFmtId="0" fontId="24" fillId="33" borderId="12" xfId="0" applyFont="1" applyFill="1" applyBorder="1" applyAlignment="1" applyProtection="1">
      <alignment horizontal="left" vertical="center"/>
      <protection/>
    </xf>
    <xf numFmtId="0" fontId="1" fillId="33" borderId="0" xfId="0" applyFont="1" applyFill="1" applyBorder="1" applyAlignment="1" applyProtection="1">
      <alignment horizontal="center" vertical="top"/>
      <protection/>
    </xf>
    <xf numFmtId="0" fontId="0" fillId="0" borderId="0" xfId="0" applyBorder="1" applyAlignment="1">
      <alignment vertical="top"/>
    </xf>
    <xf numFmtId="0" fontId="57" fillId="33" borderId="11" xfId="0" applyFont="1" applyFill="1" applyBorder="1" applyAlignment="1" applyProtection="1">
      <alignment horizontal="left" vertical="center"/>
      <protection/>
    </xf>
    <xf numFmtId="0" fontId="57" fillId="33" borderId="11" xfId="0" applyNumberFormat="1" applyFont="1" applyFill="1" applyBorder="1" applyAlignment="1" applyProtection="1">
      <alignment horizontal="left" vertical="center"/>
      <protection/>
    </xf>
    <xf numFmtId="0" fontId="30" fillId="33" borderId="0" xfId="0" applyFont="1" applyFill="1" applyAlignment="1" applyProtection="1">
      <alignment horizontal="center" vertical="center"/>
      <protection/>
    </xf>
    <xf numFmtId="0" fontId="30" fillId="33" borderId="0" xfId="0" applyFont="1" applyFill="1" applyBorder="1" applyAlignment="1" applyProtection="1">
      <alignment horizontal="center" vertical="top"/>
      <protection locked="0"/>
    </xf>
    <xf numFmtId="0" fontId="30" fillId="33" borderId="0" xfId="0" applyFont="1" applyFill="1" applyAlignment="1" applyProtection="1">
      <alignment horizontal="center" vertical="top"/>
      <protection locked="0"/>
    </xf>
    <xf numFmtId="0" fontId="14" fillId="33" borderId="0" xfId="0"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4" fillId="33" borderId="0"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0" fillId="0" borderId="11" xfId="0" applyBorder="1" applyAlignment="1">
      <alignment/>
    </xf>
    <xf numFmtId="0" fontId="0" fillId="0" borderId="12" xfId="0" applyBorder="1" applyAlignment="1">
      <alignment/>
    </xf>
    <xf numFmtId="0" fontId="30" fillId="33" borderId="11" xfId="0" applyFont="1" applyFill="1" applyBorder="1" applyAlignment="1" applyProtection="1">
      <alignment horizontal="center" vertical="top"/>
      <protection/>
    </xf>
    <xf numFmtId="0" fontId="30" fillId="0" borderId="11" xfId="0" applyFont="1" applyBorder="1" applyAlignment="1">
      <alignment vertical="top"/>
    </xf>
    <xf numFmtId="0" fontId="22" fillId="0" borderId="34" xfId="0" applyFont="1" applyFill="1" applyBorder="1" applyAlignment="1" applyProtection="1">
      <alignment horizontal="center" vertical="center"/>
      <protection/>
    </xf>
    <xf numFmtId="0" fontId="22" fillId="0" borderId="16" xfId="0" applyFont="1" applyFill="1" applyBorder="1" applyAlignment="1" applyProtection="1">
      <alignment horizontal="center" vertical="center"/>
      <protection/>
    </xf>
    <xf numFmtId="0" fontId="19" fillId="0" borderId="34" xfId="0" applyFont="1" applyFill="1" applyBorder="1" applyAlignment="1" applyProtection="1">
      <alignment horizontal="center"/>
      <protection/>
    </xf>
    <xf numFmtId="0" fontId="19" fillId="0" borderId="16" xfId="0" applyFont="1" applyFill="1" applyBorder="1" applyAlignment="1" applyProtection="1">
      <alignment horizontal="center"/>
      <protection/>
    </xf>
    <xf numFmtId="0" fontId="23" fillId="0" borderId="34" xfId="0" applyFont="1" applyFill="1" applyBorder="1" applyAlignment="1" applyProtection="1">
      <alignment horizontal="center" vertical="center"/>
      <protection/>
    </xf>
    <xf numFmtId="0" fontId="23" fillId="0" borderId="16" xfId="0" applyFont="1" applyFill="1" applyBorder="1" applyAlignment="1" applyProtection="1">
      <alignment horizontal="center" vertical="center"/>
      <protection/>
    </xf>
    <xf numFmtId="0" fontId="48"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62</xdr:row>
      <xdr:rowOff>0</xdr:rowOff>
    </xdr:to>
    <xdr:sp>
      <xdr:nvSpPr>
        <xdr:cNvPr id="1" name="TextBox 4"/>
        <xdr:cNvSpPr txBox="1">
          <a:spLocks noChangeArrowheads="1"/>
        </xdr:cNvSpPr>
      </xdr:nvSpPr>
      <xdr:spPr>
        <a:xfrm>
          <a:off x="1085850" y="228600"/>
          <a:ext cx="6457950" cy="33147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sodass man nur in den  Feldern für die Ergebnisse Eintragungen vornehmen kann.
Unter "Vorgaben" können die Mannaschaften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oder " </a:t>
          </a:r>
          <a:r>
            <a:rPr lang="en-US" cap="none" sz="1000" b="1" i="0" u="none" baseline="0">
              <a:solidFill>
                <a:srgbClr val="3333CC"/>
              </a:solidFill>
              <a:latin typeface="Arial"/>
              <a:ea typeface="Arial"/>
              <a:cs typeface="Arial"/>
            </a:rPr>
            <a:t>Tabellen Zwischen</a:t>
          </a:r>
          <a:r>
            <a:rPr lang="en-US" cap="none" sz="1000" b="1" i="0" u="none" baseline="0">
              <a:solidFill>
                <a:srgbClr val="FF0000"/>
              </a:solidFill>
              <a:latin typeface="Arial"/>
              <a:ea typeface="Arial"/>
              <a:cs typeface="Arial"/>
            </a:rPr>
            <a:t>runden</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Zwischenrunde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Zwischenrundenspielplan auch manuell die Mannschaften ändern, wenn eine andere Manschaft in die Gruppe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 können Sie ebenfalls in den grauen Feldern Mannschaftseintragungen des System manuell ändern.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07"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500185" r:id="rId1"/>
  </oleObjects>
</worksheet>
</file>

<file path=xl/worksheets/sheet2.xml><?xml version="1.0" encoding="utf-8"?>
<worksheet xmlns="http://schemas.openxmlformats.org/spreadsheetml/2006/main" xmlns:r="http://schemas.openxmlformats.org/officeDocument/2006/relationships">
  <sheetPr codeName="Tabelle9"/>
  <dimension ref="A1:B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spans="1:2" ht="59.25" customHeight="1">
      <c r="A1" s="127" t="s">
        <v>38</v>
      </c>
      <c r="B1" s="28"/>
    </row>
    <row r="2" spans="1:2" ht="102.75" customHeight="1">
      <c r="A2" s="128"/>
      <c r="B2" s="129"/>
    </row>
    <row r="3" spans="1:2" ht="112.5" customHeight="1">
      <c r="A3" s="128"/>
      <c r="B3" s="128"/>
    </row>
    <row r="4" spans="1:2" ht="112.5" customHeight="1">
      <c r="A4" s="128"/>
      <c r="B4" s="1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5"/>
  <sheetViews>
    <sheetView zoomScalePageLayoutView="0" workbookViewId="0" topLeftCell="A1">
      <selection activeCell="A1" sqref="A1"/>
    </sheetView>
  </sheetViews>
  <sheetFormatPr defaultColWidth="11.421875" defaultRowHeight="12.75"/>
  <cols>
    <col min="1" max="1" width="29.00390625" style="2" customWidth="1"/>
    <col min="2" max="2" width="29.0039062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62" t="s">
        <v>22</v>
      </c>
      <c r="D1" s="163"/>
      <c r="E1" s="163"/>
    </row>
    <row r="2" spans="1:4" ht="18" customHeight="1">
      <c r="A2" s="50" t="s">
        <v>120</v>
      </c>
      <c r="B2" s="51" t="s">
        <v>128</v>
      </c>
      <c r="C2" s="4" t="s">
        <v>23</v>
      </c>
      <c r="D2" s="5" t="s">
        <v>24</v>
      </c>
    </row>
    <row r="3" spans="1:4" ht="18" customHeight="1">
      <c r="A3" s="50" t="s">
        <v>121</v>
      </c>
      <c r="B3" s="51" t="s">
        <v>129</v>
      </c>
      <c r="C3" s="4" t="s">
        <v>4</v>
      </c>
      <c r="D3" s="54">
        <v>0.009722222222222222</v>
      </c>
    </row>
    <row r="4" spans="1:3" ht="18" customHeight="1">
      <c r="A4" s="50" t="s">
        <v>122</v>
      </c>
      <c r="B4" s="51" t="s">
        <v>130</v>
      </c>
      <c r="C4" s="4" t="s">
        <v>40</v>
      </c>
    </row>
    <row r="5" spans="1:4" ht="18" customHeight="1">
      <c r="A5" s="50" t="s">
        <v>123</v>
      </c>
      <c r="B5" s="51" t="s">
        <v>131</v>
      </c>
      <c r="C5" s="4" t="s">
        <v>5</v>
      </c>
      <c r="D5" s="55">
        <v>0.0006944444444444445</v>
      </c>
    </row>
    <row r="6" spans="1:4" ht="14.25" customHeight="1">
      <c r="A6" s="90"/>
      <c r="B6" s="90"/>
      <c r="C6" s="7" t="s">
        <v>25</v>
      </c>
      <c r="D6" s="6"/>
    </row>
    <row r="7" spans="3:4" ht="14.25" customHeight="1">
      <c r="C7" s="4" t="s">
        <v>5</v>
      </c>
      <c r="D7" s="56">
        <v>0.027777777777777776</v>
      </c>
    </row>
    <row r="8" spans="1:3" ht="33" customHeight="1">
      <c r="A8" s="8" t="s">
        <v>6</v>
      </c>
      <c r="B8" s="8" t="s">
        <v>7</v>
      </c>
      <c r="C8" s="7" t="s">
        <v>81</v>
      </c>
    </row>
    <row r="9" spans="1:2" ht="18" customHeight="1">
      <c r="A9" s="52" t="s">
        <v>124</v>
      </c>
      <c r="B9" s="53" t="s">
        <v>132</v>
      </c>
    </row>
    <row r="10" spans="1:2" ht="18" customHeight="1">
      <c r="A10" s="52" t="s">
        <v>125</v>
      </c>
      <c r="B10" s="53" t="s">
        <v>133</v>
      </c>
    </row>
    <row r="11" spans="1:2" ht="18" customHeight="1">
      <c r="A11" s="52" t="s">
        <v>126</v>
      </c>
      <c r="B11" s="53" t="s">
        <v>134</v>
      </c>
    </row>
    <row r="12" spans="1:4" ht="18" customHeight="1">
      <c r="A12" s="52" t="s">
        <v>127</v>
      </c>
      <c r="B12" s="53" t="s">
        <v>135</v>
      </c>
      <c r="C12" s="117" t="s">
        <v>26</v>
      </c>
      <c r="D12" s="117"/>
    </row>
    <row r="13" spans="1:4" ht="18" customHeight="1">
      <c r="A13" s="90"/>
      <c r="B13" s="90"/>
      <c r="C13" s="118" t="s">
        <v>80</v>
      </c>
      <c r="D13" s="119">
        <v>0.375</v>
      </c>
    </row>
    <row r="14" ht="12.75">
      <c r="C14" s="117" t="s">
        <v>44</v>
      </c>
    </row>
    <row r="15" spans="1:4" ht="18" customHeight="1">
      <c r="A15" s="90"/>
      <c r="B15" s="90"/>
      <c r="C15" s="118" t="s">
        <v>80</v>
      </c>
      <c r="D15" s="119">
        <v>0.5208333333333334</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L67"/>
  <sheetViews>
    <sheetView showRowColHeaders="0" zoomScalePageLayoutView="0" workbookViewId="0" topLeftCell="A1">
      <pane ySplit="13" topLeftCell="A14" activePane="bottomLeft" state="frozen"/>
      <selection pane="topLeft" activeCell="A1" sqref="A1"/>
      <selection pane="bottomLeft" activeCell="I15" sqref="I15"/>
    </sheetView>
  </sheetViews>
  <sheetFormatPr defaultColWidth="11.421875" defaultRowHeight="12.75"/>
  <cols>
    <col min="1" max="1" width="14.421875" style="66" customWidth="1"/>
    <col min="2" max="2" width="5.8515625" style="64" customWidth="1"/>
    <col min="3" max="3" width="5.00390625" style="59" customWidth="1"/>
    <col min="4" max="4" width="4.8515625" style="59" customWidth="1"/>
    <col min="5" max="5" width="29.00390625" style="59" customWidth="1"/>
    <col min="6" max="6" width="1.57421875" style="57" customWidth="1"/>
    <col min="7" max="7" width="29.00390625" style="59" customWidth="1"/>
    <col min="8" max="8" width="4.57421875" style="57" customWidth="1"/>
    <col min="9" max="9" width="1.7109375" style="59" customWidth="1"/>
    <col min="10" max="10" width="4.57421875" style="57" customWidth="1"/>
    <col min="11" max="16384" width="11.421875" style="57" customWidth="1"/>
  </cols>
  <sheetData>
    <row r="1" spans="1:10" s="58" customFormat="1" ht="16.5" customHeight="1">
      <c r="A1" s="165" t="s">
        <v>0</v>
      </c>
      <c r="B1" s="170"/>
      <c r="C1" s="170"/>
      <c r="D1" s="166"/>
      <c r="E1" s="57"/>
      <c r="G1" s="171" t="s">
        <v>3</v>
      </c>
      <c r="H1" s="171"/>
      <c r="I1" s="121"/>
      <c r="J1" s="121"/>
    </row>
    <row r="2" spans="1:10" ht="12.75">
      <c r="A2" s="167" t="str">
        <f>Vorgaben!A2</f>
        <v>M01</v>
      </c>
      <c r="B2" s="168"/>
      <c r="C2" s="168"/>
      <c r="D2" s="169"/>
      <c r="E2" s="57"/>
      <c r="G2" s="164" t="str">
        <f>Vorgaben!B2</f>
        <v>M09</v>
      </c>
      <c r="H2" s="164"/>
      <c r="I2" s="126"/>
      <c r="J2" s="126"/>
    </row>
    <row r="3" spans="1:10" ht="12.75">
      <c r="A3" s="167" t="str">
        <f>Vorgaben!A3</f>
        <v>M02</v>
      </c>
      <c r="B3" s="168"/>
      <c r="C3" s="168"/>
      <c r="D3" s="169"/>
      <c r="E3" s="57"/>
      <c r="G3" s="164" t="str">
        <f>Vorgaben!B3</f>
        <v>M10</v>
      </c>
      <c r="H3" s="164"/>
      <c r="I3" s="126"/>
      <c r="J3" s="126"/>
    </row>
    <row r="4" spans="1:10" ht="12.75">
      <c r="A4" s="167" t="str">
        <f>Vorgaben!A4</f>
        <v>M03</v>
      </c>
      <c r="B4" s="168"/>
      <c r="C4" s="168"/>
      <c r="D4" s="169"/>
      <c r="E4" s="57"/>
      <c r="G4" s="164" t="str">
        <f>Vorgaben!B4</f>
        <v>M11</v>
      </c>
      <c r="H4" s="164"/>
      <c r="I4" s="126"/>
      <c r="J4" s="126"/>
    </row>
    <row r="5" spans="1:10" ht="12.75">
      <c r="A5" s="167" t="str">
        <f>Vorgaben!A5</f>
        <v>M04</v>
      </c>
      <c r="B5" s="168"/>
      <c r="C5" s="168"/>
      <c r="D5" s="169"/>
      <c r="E5" s="57"/>
      <c r="G5" s="164" t="str">
        <f>Vorgaben!B5</f>
        <v>M12</v>
      </c>
      <c r="H5" s="164"/>
      <c r="I5" s="126"/>
      <c r="J5" s="126"/>
    </row>
    <row r="6" spans="7:10" ht="24.75" customHeight="1">
      <c r="G6" s="124"/>
      <c r="H6" s="125"/>
      <c r="I6" s="124"/>
      <c r="J6" s="125"/>
    </row>
    <row r="7" spans="1:10" ht="12.75">
      <c r="A7" s="165" t="s">
        <v>6</v>
      </c>
      <c r="B7" s="170" t="s">
        <v>1</v>
      </c>
      <c r="C7" s="170" t="s">
        <v>2</v>
      </c>
      <c r="D7" s="166"/>
      <c r="G7" s="165" t="s">
        <v>7</v>
      </c>
      <c r="H7" s="166"/>
      <c r="I7" s="121"/>
      <c r="J7" s="121"/>
    </row>
    <row r="8" spans="1:10" ht="12.75">
      <c r="A8" s="167" t="str">
        <f>Vorgaben!A9</f>
        <v>M05</v>
      </c>
      <c r="B8" s="168"/>
      <c r="C8" s="168"/>
      <c r="D8" s="169"/>
      <c r="G8" s="164" t="str">
        <f>Vorgaben!B9</f>
        <v>M13</v>
      </c>
      <c r="H8" s="164"/>
      <c r="I8" s="126"/>
      <c r="J8" s="126"/>
    </row>
    <row r="9" spans="1:10" ht="12.75">
      <c r="A9" s="167" t="str">
        <f>Vorgaben!A10</f>
        <v>M06</v>
      </c>
      <c r="B9" s="168"/>
      <c r="C9" s="168"/>
      <c r="D9" s="169"/>
      <c r="G9" s="164" t="str">
        <f>Vorgaben!B10</f>
        <v>M14</v>
      </c>
      <c r="H9" s="164"/>
      <c r="I9" s="126"/>
      <c r="J9" s="126"/>
    </row>
    <row r="10" spans="1:10" ht="12.75">
      <c r="A10" s="167" t="str">
        <f>Vorgaben!A11</f>
        <v>M07</v>
      </c>
      <c r="B10" s="168"/>
      <c r="C10" s="168"/>
      <c r="D10" s="169"/>
      <c r="G10" s="164" t="str">
        <f>Vorgaben!B11</f>
        <v>M15</v>
      </c>
      <c r="H10" s="164"/>
      <c r="I10" s="126"/>
      <c r="J10" s="126"/>
    </row>
    <row r="11" spans="1:10" ht="12.75">
      <c r="A11" s="167" t="str">
        <f>Vorgaben!A12</f>
        <v>M08</v>
      </c>
      <c r="B11" s="168"/>
      <c r="C11" s="168"/>
      <c r="D11" s="169"/>
      <c r="G11" s="164" t="str">
        <f>Vorgaben!B12</f>
        <v>M16</v>
      </c>
      <c r="H11" s="164"/>
      <c r="I11" s="126"/>
      <c r="J11" s="126"/>
    </row>
    <row r="13" spans="1:10" s="60" customFormat="1" ht="33" customHeight="1">
      <c r="A13" s="60" t="s">
        <v>8</v>
      </c>
      <c r="B13" s="60" t="s">
        <v>9</v>
      </c>
      <c r="C13" s="154" t="s">
        <v>138</v>
      </c>
      <c r="D13" s="154"/>
      <c r="E13" s="61" t="s">
        <v>10</v>
      </c>
      <c r="F13" s="61"/>
      <c r="G13" s="61"/>
      <c r="H13" s="62" t="s">
        <v>11</v>
      </c>
      <c r="I13" s="63"/>
      <c r="J13" s="63"/>
    </row>
    <row r="14" spans="1:10" s="106" customFormat="1" ht="19.5" customHeight="1">
      <c r="A14" s="98">
        <f>Vorgaben!D13</f>
        <v>0.375</v>
      </c>
      <c r="B14" s="100">
        <v>1</v>
      </c>
      <c r="C14" s="174" t="s">
        <v>139</v>
      </c>
      <c r="D14" s="174"/>
      <c r="E14" s="101" t="str">
        <f>A2</f>
        <v>M01</v>
      </c>
      <c r="F14" s="102" t="s">
        <v>12</v>
      </c>
      <c r="G14" s="103" t="str">
        <f>A3</f>
        <v>M02</v>
      </c>
      <c r="H14" s="104"/>
      <c r="I14" s="102" t="s">
        <v>13</v>
      </c>
      <c r="J14" s="105"/>
    </row>
    <row r="15" spans="1:10" s="106" customFormat="1" ht="19.5" customHeight="1">
      <c r="A15" s="98">
        <f>A14</f>
        <v>0.375</v>
      </c>
      <c r="B15" s="100">
        <v>2</v>
      </c>
      <c r="C15" s="174" t="s">
        <v>140</v>
      </c>
      <c r="D15" s="174"/>
      <c r="E15" s="101" t="str">
        <f>A8</f>
        <v>M05</v>
      </c>
      <c r="F15" s="102" t="s">
        <v>12</v>
      </c>
      <c r="G15" s="103" t="str">
        <f>A9</f>
        <v>M06</v>
      </c>
      <c r="H15" s="104"/>
      <c r="I15" s="102" t="s">
        <v>13</v>
      </c>
      <c r="J15" s="105"/>
    </row>
    <row r="16" spans="1:10" s="106" customFormat="1" ht="19.5" customHeight="1">
      <c r="A16" s="98">
        <f>A15+Vorgaben!$D$3+Vorgaben!$D$5</f>
        <v>0.3854166666666667</v>
      </c>
      <c r="B16" s="100">
        <v>3</v>
      </c>
      <c r="C16" s="174" t="s">
        <v>141</v>
      </c>
      <c r="D16" s="174"/>
      <c r="E16" s="101" t="str">
        <f>G2</f>
        <v>M09</v>
      </c>
      <c r="F16" s="102" t="s">
        <v>12</v>
      </c>
      <c r="G16" s="103" t="str">
        <f>G3</f>
        <v>M10</v>
      </c>
      <c r="H16" s="104"/>
      <c r="I16" s="102" t="s">
        <v>13</v>
      </c>
      <c r="J16" s="105"/>
    </row>
    <row r="17" spans="1:10" s="106" customFormat="1" ht="19.5" customHeight="1">
      <c r="A17" s="98">
        <f>A16</f>
        <v>0.3854166666666667</v>
      </c>
      <c r="B17" s="100">
        <v>4</v>
      </c>
      <c r="C17" s="174" t="s">
        <v>137</v>
      </c>
      <c r="D17" s="174"/>
      <c r="E17" s="101" t="str">
        <f>G8</f>
        <v>M13</v>
      </c>
      <c r="F17" s="102" t="s">
        <v>12</v>
      </c>
      <c r="G17" s="103" t="str">
        <f>G9</f>
        <v>M14</v>
      </c>
      <c r="H17" s="104"/>
      <c r="I17" s="102" t="s">
        <v>13</v>
      </c>
      <c r="J17" s="105"/>
    </row>
    <row r="18" spans="1:10" s="106" customFormat="1" ht="19.5" customHeight="1">
      <c r="A18" s="98">
        <f>A17+Vorgaben!$D$3+Vorgaben!$D$5</f>
        <v>0.39583333333333337</v>
      </c>
      <c r="B18" s="100">
        <v>5</v>
      </c>
      <c r="C18" s="174" t="s">
        <v>139</v>
      </c>
      <c r="D18" s="174"/>
      <c r="E18" s="101" t="str">
        <f>A4</f>
        <v>M03</v>
      </c>
      <c r="F18" s="102" t="s">
        <v>12</v>
      </c>
      <c r="G18" s="103" t="str">
        <f>A5</f>
        <v>M04</v>
      </c>
      <c r="H18" s="104"/>
      <c r="I18" s="102" t="s">
        <v>13</v>
      </c>
      <c r="J18" s="105"/>
    </row>
    <row r="19" spans="1:10" s="106" customFormat="1" ht="19.5" customHeight="1">
      <c r="A19" s="98">
        <f>A18</f>
        <v>0.39583333333333337</v>
      </c>
      <c r="B19" s="100">
        <v>6</v>
      </c>
      <c r="C19" s="174" t="s">
        <v>140</v>
      </c>
      <c r="D19" s="174"/>
      <c r="E19" s="101" t="str">
        <f>A10</f>
        <v>M07</v>
      </c>
      <c r="F19" s="102" t="s">
        <v>12</v>
      </c>
      <c r="G19" s="103" t="str">
        <f>A11</f>
        <v>M08</v>
      </c>
      <c r="H19" s="104"/>
      <c r="I19" s="102" t="s">
        <v>13</v>
      </c>
      <c r="J19" s="105"/>
    </row>
    <row r="20" spans="1:10" s="106" customFormat="1" ht="19.5" customHeight="1">
      <c r="A20" s="98">
        <f>A19+Vorgaben!$D$3+Vorgaben!$D$5</f>
        <v>0.40625000000000006</v>
      </c>
      <c r="B20" s="100">
        <v>7</v>
      </c>
      <c r="C20" s="174" t="s">
        <v>141</v>
      </c>
      <c r="D20" s="174"/>
      <c r="E20" s="101" t="str">
        <f>G4</f>
        <v>M11</v>
      </c>
      <c r="F20" s="102" t="s">
        <v>12</v>
      </c>
      <c r="G20" s="103" t="str">
        <f>G5</f>
        <v>M12</v>
      </c>
      <c r="H20" s="104"/>
      <c r="I20" s="102" t="s">
        <v>13</v>
      </c>
      <c r="J20" s="105"/>
    </row>
    <row r="21" spans="1:10" s="106" customFormat="1" ht="19.5" customHeight="1">
      <c r="A21" s="98">
        <f>A20</f>
        <v>0.40625000000000006</v>
      </c>
      <c r="B21" s="100">
        <v>8</v>
      </c>
      <c r="C21" s="174" t="s">
        <v>137</v>
      </c>
      <c r="D21" s="174"/>
      <c r="E21" s="101" t="str">
        <f>G10</f>
        <v>M15</v>
      </c>
      <c r="F21" s="102" t="s">
        <v>12</v>
      </c>
      <c r="G21" s="103" t="str">
        <f>G11</f>
        <v>M16</v>
      </c>
      <c r="H21" s="104"/>
      <c r="I21" s="102" t="s">
        <v>13</v>
      </c>
      <c r="J21" s="105"/>
    </row>
    <row r="22" spans="1:10" s="106" customFormat="1" ht="19.5" customHeight="1">
      <c r="A22" s="98">
        <f>A21+Vorgaben!$D$3+Vorgaben!$D$5</f>
        <v>0.41666666666666674</v>
      </c>
      <c r="B22" s="100">
        <v>9</v>
      </c>
      <c r="C22" s="174" t="s">
        <v>139</v>
      </c>
      <c r="D22" s="174"/>
      <c r="E22" s="101" t="str">
        <f>A5</f>
        <v>M04</v>
      </c>
      <c r="F22" s="102" t="s">
        <v>12</v>
      </c>
      <c r="G22" s="103" t="str">
        <f>A2</f>
        <v>M01</v>
      </c>
      <c r="H22" s="104"/>
      <c r="I22" s="102" t="s">
        <v>13</v>
      </c>
      <c r="J22" s="105"/>
    </row>
    <row r="23" spans="1:10" s="106" customFormat="1" ht="19.5" customHeight="1">
      <c r="A23" s="98">
        <f>A22</f>
        <v>0.41666666666666674</v>
      </c>
      <c r="B23" s="100">
        <v>10</v>
      </c>
      <c r="C23" s="174" t="s">
        <v>140</v>
      </c>
      <c r="D23" s="174"/>
      <c r="E23" s="101" t="str">
        <f>A11</f>
        <v>M08</v>
      </c>
      <c r="F23" s="102" t="s">
        <v>12</v>
      </c>
      <c r="G23" s="103" t="str">
        <f>A8</f>
        <v>M05</v>
      </c>
      <c r="H23" s="104"/>
      <c r="I23" s="102" t="s">
        <v>13</v>
      </c>
      <c r="J23" s="105"/>
    </row>
    <row r="24" spans="1:10" s="106" customFormat="1" ht="19.5" customHeight="1">
      <c r="A24" s="98">
        <f>A23+Vorgaben!$D$3+Vorgaben!$D$5</f>
        <v>0.4270833333333334</v>
      </c>
      <c r="B24" s="100">
        <v>11</v>
      </c>
      <c r="C24" s="174" t="s">
        <v>141</v>
      </c>
      <c r="D24" s="174"/>
      <c r="E24" s="101" t="str">
        <f>G5</f>
        <v>M12</v>
      </c>
      <c r="F24" s="102" t="s">
        <v>12</v>
      </c>
      <c r="G24" s="103" t="str">
        <f>G2</f>
        <v>M09</v>
      </c>
      <c r="H24" s="104"/>
      <c r="I24" s="102" t="s">
        <v>13</v>
      </c>
      <c r="J24" s="105"/>
    </row>
    <row r="25" spans="1:10" s="106" customFormat="1" ht="19.5" customHeight="1">
      <c r="A25" s="98">
        <f>A24</f>
        <v>0.4270833333333334</v>
      </c>
      <c r="B25" s="100">
        <v>12</v>
      </c>
      <c r="C25" s="174" t="s">
        <v>137</v>
      </c>
      <c r="D25" s="174"/>
      <c r="E25" s="101" t="str">
        <f>G11</f>
        <v>M16</v>
      </c>
      <c r="F25" s="102" t="s">
        <v>12</v>
      </c>
      <c r="G25" s="103" t="str">
        <f>G8</f>
        <v>M13</v>
      </c>
      <c r="H25" s="104"/>
      <c r="I25" s="102" t="s">
        <v>13</v>
      </c>
      <c r="J25" s="105"/>
    </row>
    <row r="26" spans="1:10" s="106" customFormat="1" ht="19.5" customHeight="1">
      <c r="A26" s="98">
        <f>A25+Vorgaben!$D$3+Vorgaben!$D$5</f>
        <v>0.4375000000000001</v>
      </c>
      <c r="B26" s="100">
        <v>13</v>
      </c>
      <c r="C26" s="174" t="s">
        <v>139</v>
      </c>
      <c r="D26" s="174"/>
      <c r="E26" s="101" t="str">
        <f>A3</f>
        <v>M02</v>
      </c>
      <c r="F26" s="102" t="s">
        <v>12</v>
      </c>
      <c r="G26" s="103" t="str">
        <f>A4</f>
        <v>M03</v>
      </c>
      <c r="H26" s="104"/>
      <c r="I26" s="102" t="s">
        <v>13</v>
      </c>
      <c r="J26" s="105"/>
    </row>
    <row r="27" spans="1:10" s="106" customFormat="1" ht="19.5" customHeight="1">
      <c r="A27" s="98">
        <f>A26</f>
        <v>0.4375000000000001</v>
      </c>
      <c r="B27" s="100">
        <v>14</v>
      </c>
      <c r="C27" s="174" t="s">
        <v>140</v>
      </c>
      <c r="D27" s="174"/>
      <c r="E27" s="101" t="str">
        <f>A9</f>
        <v>M06</v>
      </c>
      <c r="F27" s="102" t="s">
        <v>12</v>
      </c>
      <c r="G27" s="103" t="str">
        <f>A10</f>
        <v>M07</v>
      </c>
      <c r="H27" s="104"/>
      <c r="I27" s="102" t="s">
        <v>13</v>
      </c>
      <c r="J27" s="105"/>
    </row>
    <row r="28" spans="1:10" s="106" customFormat="1" ht="19.5" customHeight="1">
      <c r="A28" s="98">
        <f>A27+Vorgaben!$D$3+Vorgaben!$D$5</f>
        <v>0.4479166666666668</v>
      </c>
      <c r="B28" s="100">
        <v>15</v>
      </c>
      <c r="C28" s="174" t="s">
        <v>141</v>
      </c>
      <c r="D28" s="174"/>
      <c r="E28" s="101" t="str">
        <f>G3</f>
        <v>M10</v>
      </c>
      <c r="F28" s="102" t="s">
        <v>12</v>
      </c>
      <c r="G28" s="103" t="str">
        <f>G4</f>
        <v>M11</v>
      </c>
      <c r="H28" s="104"/>
      <c r="I28" s="102" t="s">
        <v>13</v>
      </c>
      <c r="J28" s="105"/>
    </row>
    <row r="29" spans="1:10" s="106" customFormat="1" ht="19.5" customHeight="1">
      <c r="A29" s="98">
        <f>A28</f>
        <v>0.4479166666666668</v>
      </c>
      <c r="B29" s="100">
        <v>16</v>
      </c>
      <c r="C29" s="174" t="s">
        <v>137</v>
      </c>
      <c r="D29" s="174"/>
      <c r="E29" s="101" t="str">
        <f>G9</f>
        <v>M14</v>
      </c>
      <c r="F29" s="102" t="s">
        <v>12</v>
      </c>
      <c r="G29" s="103" t="str">
        <f>G10</f>
        <v>M15</v>
      </c>
      <c r="H29" s="104"/>
      <c r="I29" s="102" t="s">
        <v>13</v>
      </c>
      <c r="J29" s="105"/>
    </row>
    <row r="30" spans="1:10" s="106" customFormat="1" ht="19.5" customHeight="1">
      <c r="A30" s="98">
        <f>A29+Vorgaben!$D$3+Vorgaben!$D$5</f>
        <v>0.4583333333333335</v>
      </c>
      <c r="B30" s="100">
        <v>17</v>
      </c>
      <c r="C30" s="174" t="s">
        <v>139</v>
      </c>
      <c r="D30" s="174"/>
      <c r="E30" s="101" t="str">
        <f>A2</f>
        <v>M01</v>
      </c>
      <c r="F30" s="102" t="s">
        <v>12</v>
      </c>
      <c r="G30" s="103" t="str">
        <f>A4</f>
        <v>M03</v>
      </c>
      <c r="H30" s="104"/>
      <c r="I30" s="102" t="s">
        <v>13</v>
      </c>
      <c r="J30" s="105"/>
    </row>
    <row r="31" spans="1:10" s="106" customFormat="1" ht="19.5" customHeight="1">
      <c r="A31" s="98">
        <f>A30</f>
        <v>0.4583333333333335</v>
      </c>
      <c r="B31" s="100">
        <v>18</v>
      </c>
      <c r="C31" s="174" t="s">
        <v>140</v>
      </c>
      <c r="D31" s="174"/>
      <c r="E31" s="101" t="str">
        <f>A8</f>
        <v>M05</v>
      </c>
      <c r="F31" s="102" t="s">
        <v>12</v>
      </c>
      <c r="G31" s="103" t="str">
        <f>A10</f>
        <v>M07</v>
      </c>
      <c r="H31" s="104"/>
      <c r="I31" s="102" t="s">
        <v>13</v>
      </c>
      <c r="J31" s="105"/>
    </row>
    <row r="32" spans="1:10" s="106" customFormat="1" ht="19.5" customHeight="1">
      <c r="A32" s="98">
        <f>A31+Vorgaben!$D$3+Vorgaben!$D$5</f>
        <v>0.46875000000000017</v>
      </c>
      <c r="B32" s="100">
        <v>19</v>
      </c>
      <c r="C32" s="174" t="s">
        <v>141</v>
      </c>
      <c r="D32" s="174"/>
      <c r="E32" s="101" t="str">
        <f>G2</f>
        <v>M09</v>
      </c>
      <c r="F32" s="102" t="s">
        <v>12</v>
      </c>
      <c r="G32" s="103" t="str">
        <f>G4</f>
        <v>M11</v>
      </c>
      <c r="H32" s="104"/>
      <c r="I32" s="102" t="s">
        <v>13</v>
      </c>
      <c r="J32" s="105"/>
    </row>
    <row r="33" spans="1:10" s="106" customFormat="1" ht="19.5" customHeight="1">
      <c r="A33" s="98">
        <f>A32</f>
        <v>0.46875000000000017</v>
      </c>
      <c r="B33" s="100">
        <v>20</v>
      </c>
      <c r="C33" s="174" t="s">
        <v>137</v>
      </c>
      <c r="D33" s="174"/>
      <c r="E33" s="101" t="str">
        <f>G8</f>
        <v>M13</v>
      </c>
      <c r="F33" s="102" t="s">
        <v>12</v>
      </c>
      <c r="G33" s="103" t="str">
        <f>G10</f>
        <v>M15</v>
      </c>
      <c r="H33" s="104"/>
      <c r="I33" s="102" t="s">
        <v>13</v>
      </c>
      <c r="J33" s="105"/>
    </row>
    <row r="34" spans="1:10" s="106" customFormat="1" ht="19.5" customHeight="1">
      <c r="A34" s="98">
        <f>A33+Vorgaben!$D$3+Vorgaben!$D$5</f>
        <v>0.47916666666666685</v>
      </c>
      <c r="B34" s="100">
        <v>21</v>
      </c>
      <c r="C34" s="174" t="s">
        <v>139</v>
      </c>
      <c r="D34" s="174"/>
      <c r="E34" s="101" t="str">
        <f>A3</f>
        <v>M02</v>
      </c>
      <c r="F34" s="102" t="s">
        <v>12</v>
      </c>
      <c r="G34" s="103" t="str">
        <f>A5</f>
        <v>M04</v>
      </c>
      <c r="H34" s="104"/>
      <c r="I34" s="102" t="s">
        <v>13</v>
      </c>
      <c r="J34" s="105"/>
    </row>
    <row r="35" spans="1:10" s="106" customFormat="1" ht="19.5" customHeight="1">
      <c r="A35" s="98">
        <f>A34</f>
        <v>0.47916666666666685</v>
      </c>
      <c r="B35" s="100">
        <v>22</v>
      </c>
      <c r="C35" s="174" t="s">
        <v>140</v>
      </c>
      <c r="D35" s="174"/>
      <c r="E35" s="101" t="str">
        <f>A9</f>
        <v>M06</v>
      </c>
      <c r="F35" s="102" t="s">
        <v>12</v>
      </c>
      <c r="G35" s="103" t="str">
        <f>A11</f>
        <v>M08</v>
      </c>
      <c r="H35" s="104"/>
      <c r="I35" s="102" t="s">
        <v>13</v>
      </c>
      <c r="J35" s="105"/>
    </row>
    <row r="36" spans="1:10" s="106" customFormat="1" ht="19.5" customHeight="1">
      <c r="A36" s="98">
        <f>A35+Vorgaben!$D$3+Vorgaben!$D$5</f>
        <v>0.48958333333333354</v>
      </c>
      <c r="B36" s="100">
        <v>23</v>
      </c>
      <c r="C36" s="174" t="s">
        <v>141</v>
      </c>
      <c r="D36" s="174"/>
      <c r="E36" s="101" t="str">
        <f>G3</f>
        <v>M10</v>
      </c>
      <c r="F36" s="102" t="s">
        <v>12</v>
      </c>
      <c r="G36" s="103" t="str">
        <f>G5</f>
        <v>M12</v>
      </c>
      <c r="H36" s="104"/>
      <c r="I36" s="102" t="s">
        <v>13</v>
      </c>
      <c r="J36" s="105"/>
    </row>
    <row r="37" spans="1:10" s="106" customFormat="1" ht="19.5" customHeight="1">
      <c r="A37" s="98">
        <f>A36</f>
        <v>0.48958333333333354</v>
      </c>
      <c r="B37" s="100">
        <v>24</v>
      </c>
      <c r="C37" s="174" t="s">
        <v>137</v>
      </c>
      <c r="D37" s="174"/>
      <c r="E37" s="101" t="str">
        <f>G9</f>
        <v>M14</v>
      </c>
      <c r="F37" s="102" t="s">
        <v>12</v>
      </c>
      <c r="G37" s="103" t="str">
        <f>G11</f>
        <v>M16</v>
      </c>
      <c r="H37" s="104"/>
      <c r="I37" s="102" t="s">
        <v>13</v>
      </c>
      <c r="J37" s="105"/>
    </row>
    <row r="38" spans="1:9" ht="77.25" customHeight="1">
      <c r="A38" s="78"/>
      <c r="B38" s="78"/>
      <c r="C38" s="67"/>
      <c r="D38" s="67"/>
      <c r="E38" s="172"/>
      <c r="F38" s="172"/>
      <c r="G38" s="172"/>
      <c r="H38" s="69"/>
      <c r="I38" s="68"/>
    </row>
    <row r="39" spans="1:12" ht="33" customHeight="1">
      <c r="A39" s="83"/>
      <c r="B39" s="91"/>
      <c r="C39" s="67"/>
      <c r="D39" s="67"/>
      <c r="E39" s="80"/>
      <c r="F39" s="59"/>
      <c r="G39" s="79"/>
      <c r="H39" s="74"/>
      <c r="J39" s="73"/>
      <c r="L39" s="79"/>
    </row>
    <row r="40" spans="1:12" ht="12.75">
      <c r="A40" s="85"/>
      <c r="B40" s="91"/>
      <c r="C40" s="67"/>
      <c r="D40" s="67"/>
      <c r="E40" s="70"/>
      <c r="F40" s="70"/>
      <c r="G40" s="71"/>
      <c r="H40" s="173"/>
      <c r="I40" s="173"/>
      <c r="J40" s="173"/>
      <c r="L40" s="71"/>
    </row>
    <row r="41" spans="1:7" ht="12.75">
      <c r="A41" s="84"/>
      <c r="B41" s="91"/>
      <c r="C41" s="67"/>
      <c r="D41" s="67"/>
      <c r="F41" s="59"/>
      <c r="G41" s="64"/>
    </row>
    <row r="42" spans="1:10" ht="13.5">
      <c r="A42" s="83"/>
      <c r="B42" s="84"/>
      <c r="C42" s="67"/>
      <c r="D42" s="67"/>
      <c r="E42" s="80"/>
      <c r="F42" s="59"/>
      <c r="G42" s="79"/>
      <c r="H42" s="74"/>
      <c r="J42" s="73"/>
    </row>
    <row r="43" spans="1:10" ht="12.75">
      <c r="A43" s="85"/>
      <c r="B43" s="91"/>
      <c r="C43" s="67"/>
      <c r="D43" s="67"/>
      <c r="E43" s="70"/>
      <c r="F43" s="70"/>
      <c r="G43" s="71"/>
      <c r="H43" s="173"/>
      <c r="I43" s="173"/>
      <c r="J43" s="173"/>
    </row>
    <row r="44" spans="1:7" ht="12.75">
      <c r="A44" s="85"/>
      <c r="B44" s="91"/>
      <c r="C44" s="67"/>
      <c r="D44" s="67"/>
      <c r="E44" s="70"/>
      <c r="F44" s="70"/>
      <c r="G44" s="71"/>
    </row>
    <row r="45" spans="1:10" ht="13.5">
      <c r="A45" s="83"/>
      <c r="B45" s="84"/>
      <c r="C45" s="67"/>
      <c r="D45" s="67"/>
      <c r="E45" s="80"/>
      <c r="F45" s="59"/>
      <c r="G45" s="79"/>
      <c r="H45" s="74"/>
      <c r="J45" s="73"/>
    </row>
    <row r="46" spans="1:10" ht="12.75">
      <c r="A46" s="85"/>
      <c r="B46" s="91"/>
      <c r="C46" s="67"/>
      <c r="D46" s="67"/>
      <c r="E46" s="70"/>
      <c r="F46" s="70"/>
      <c r="G46" s="71"/>
      <c r="H46" s="173"/>
      <c r="I46" s="173"/>
      <c r="J46" s="173"/>
    </row>
    <row r="47" spans="1:7" ht="12.75">
      <c r="A47" s="84"/>
      <c r="B47" s="91"/>
      <c r="C47" s="67"/>
      <c r="D47" s="67"/>
      <c r="F47" s="59"/>
      <c r="G47" s="64"/>
    </row>
    <row r="48" spans="1:10" ht="13.5">
      <c r="A48" s="83"/>
      <c r="B48" s="84"/>
      <c r="C48" s="67"/>
      <c r="D48" s="67"/>
      <c r="E48" s="80"/>
      <c r="F48" s="59"/>
      <c r="G48" s="79"/>
      <c r="H48" s="74"/>
      <c r="J48" s="73"/>
    </row>
    <row r="49" spans="1:10" ht="12.75">
      <c r="A49" s="84"/>
      <c r="B49" s="91"/>
      <c r="C49" s="67"/>
      <c r="D49" s="72"/>
      <c r="E49" s="70"/>
      <c r="F49" s="70"/>
      <c r="G49" s="71"/>
      <c r="H49" s="173"/>
      <c r="I49" s="173"/>
      <c r="J49" s="173"/>
    </row>
    <row r="50" spans="1:7" ht="12.75">
      <c r="A50" s="84"/>
      <c r="B50" s="91"/>
      <c r="C50" s="67"/>
      <c r="D50" s="67"/>
      <c r="F50" s="64"/>
      <c r="G50" s="64"/>
    </row>
    <row r="51" spans="1:7" ht="12.75">
      <c r="A51" s="84"/>
      <c r="B51" s="91"/>
      <c r="C51" s="67"/>
      <c r="D51" s="67"/>
      <c r="E51" s="64"/>
      <c r="F51" s="59"/>
      <c r="G51" s="65"/>
    </row>
    <row r="52" spans="1:4" ht="12.75">
      <c r="A52" s="84"/>
      <c r="B52" s="91"/>
      <c r="C52" s="67"/>
      <c r="D52" s="67"/>
    </row>
    <row r="53" spans="1:9" ht="13.5">
      <c r="A53" s="84"/>
      <c r="B53" s="91"/>
      <c r="C53" s="67"/>
      <c r="D53" s="72"/>
      <c r="E53" s="172"/>
      <c r="F53" s="172"/>
      <c r="G53" s="172"/>
      <c r="H53" s="69"/>
      <c r="I53" s="68"/>
    </row>
    <row r="54" spans="1:10" ht="33" customHeight="1">
      <c r="A54" s="83"/>
      <c r="B54" s="86"/>
      <c r="C54" s="67"/>
      <c r="D54" s="67"/>
      <c r="E54" s="81"/>
      <c r="F54" s="59"/>
      <c r="G54" s="82"/>
      <c r="H54" s="74"/>
      <c r="J54" s="73"/>
    </row>
    <row r="55" spans="1:10" ht="12.75">
      <c r="A55" s="87"/>
      <c r="B55" s="91"/>
      <c r="C55" s="67"/>
      <c r="D55" s="67"/>
      <c r="E55" s="70"/>
      <c r="F55" s="70"/>
      <c r="G55" s="70"/>
      <c r="H55" s="173"/>
      <c r="I55" s="173"/>
      <c r="J55" s="173"/>
    </row>
    <row r="56" spans="1:7" ht="12.75">
      <c r="A56" s="86"/>
      <c r="B56" s="91"/>
      <c r="C56" s="67"/>
      <c r="D56" s="67"/>
      <c r="F56" s="59"/>
      <c r="G56" s="64"/>
    </row>
    <row r="57" spans="1:10" ht="13.5">
      <c r="A57" s="83"/>
      <c r="B57" s="86"/>
      <c r="C57" s="67"/>
      <c r="D57" s="67"/>
      <c r="E57" s="81"/>
      <c r="F57" s="59"/>
      <c r="G57" s="82"/>
      <c r="H57" s="74"/>
      <c r="J57" s="73"/>
    </row>
    <row r="58" spans="1:10" ht="12.75">
      <c r="A58" s="84"/>
      <c r="B58" s="91"/>
      <c r="C58" s="67"/>
      <c r="D58" s="72"/>
      <c r="E58" s="70"/>
      <c r="F58" s="70"/>
      <c r="G58" s="70"/>
      <c r="H58" s="173"/>
      <c r="I58" s="173"/>
      <c r="J58" s="173"/>
    </row>
    <row r="59" spans="1:7" ht="12.75">
      <c r="A59" s="84"/>
      <c r="B59" s="91"/>
      <c r="C59" s="67"/>
      <c r="D59" s="67"/>
      <c r="F59" s="64"/>
      <c r="G59" s="64"/>
    </row>
    <row r="60" spans="1:9" ht="39.75" customHeight="1">
      <c r="A60" s="84"/>
      <c r="B60" s="91"/>
      <c r="C60" s="67"/>
      <c r="D60" s="67"/>
      <c r="E60" s="172"/>
      <c r="F60" s="172"/>
      <c r="G60" s="172"/>
      <c r="H60" s="59"/>
      <c r="I60" s="68"/>
    </row>
    <row r="61" spans="1:10" ht="30" customHeight="1">
      <c r="A61" s="83"/>
      <c r="B61" s="84"/>
      <c r="C61" s="67"/>
      <c r="D61" s="67"/>
      <c r="E61" s="81"/>
      <c r="F61" s="59"/>
      <c r="G61" s="82"/>
      <c r="H61" s="74"/>
      <c r="I61" s="68"/>
      <c r="J61" s="73"/>
    </row>
    <row r="62" spans="1:10" ht="12.75">
      <c r="A62" s="88"/>
      <c r="B62" s="91"/>
      <c r="C62" s="67"/>
      <c r="D62" s="67"/>
      <c r="E62" s="70"/>
      <c r="F62" s="70"/>
      <c r="G62" s="71"/>
      <c r="H62" s="173"/>
      <c r="I62" s="173"/>
      <c r="J62" s="173"/>
    </row>
    <row r="63" spans="1:7" ht="12.75">
      <c r="A63" s="84"/>
      <c r="B63" s="91"/>
      <c r="C63" s="67"/>
      <c r="D63" s="67"/>
      <c r="F63" s="64"/>
      <c r="G63" s="64"/>
    </row>
    <row r="64" spans="1:9" ht="39.75" customHeight="1">
      <c r="A64" s="84"/>
      <c r="B64" s="91"/>
      <c r="C64" s="67"/>
      <c r="D64" s="72"/>
      <c r="E64" s="172"/>
      <c r="F64" s="172"/>
      <c r="G64" s="172"/>
      <c r="H64" s="68"/>
      <c r="I64" s="68"/>
    </row>
    <row r="65" spans="1:10" ht="33" customHeight="1">
      <c r="A65" s="83"/>
      <c r="B65" s="84"/>
      <c r="C65" s="67"/>
      <c r="D65" s="67"/>
      <c r="E65" s="81"/>
      <c r="F65" s="59"/>
      <c r="G65" s="82"/>
      <c r="H65" s="74"/>
      <c r="J65" s="73"/>
    </row>
    <row r="66" spans="1:10" ht="12.75">
      <c r="A66" s="84"/>
      <c r="B66" s="89"/>
      <c r="E66" s="70"/>
      <c r="F66" s="70"/>
      <c r="G66" s="71"/>
      <c r="H66" s="173"/>
      <c r="I66" s="173"/>
      <c r="J66" s="173"/>
    </row>
    <row r="67" spans="2:9" ht="12.75">
      <c r="B67" s="57"/>
      <c r="E67" s="57"/>
      <c r="G67" s="57"/>
      <c r="I67" s="57"/>
    </row>
  </sheetData>
  <sheetProtection password="E760" sheet="1" objects="1" scenarios="1"/>
  <mergeCells count="56">
    <mergeCell ref="C26:D26"/>
    <mergeCell ref="C27:D27"/>
    <mergeCell ref="C28:D28"/>
    <mergeCell ref="C29:D29"/>
    <mergeCell ref="C22:D22"/>
    <mergeCell ref="C23:D23"/>
    <mergeCell ref="C20:D20"/>
    <mergeCell ref="C21:D21"/>
    <mergeCell ref="C37:D37"/>
    <mergeCell ref="C30:D30"/>
    <mergeCell ref="C31:D31"/>
    <mergeCell ref="C32:D32"/>
    <mergeCell ref="C33:D33"/>
    <mergeCell ref="C34:D34"/>
    <mergeCell ref="C35:D35"/>
    <mergeCell ref="C36:D36"/>
    <mergeCell ref="H62:J62"/>
    <mergeCell ref="H66:J66"/>
    <mergeCell ref="C16:D16"/>
    <mergeCell ref="C17:D17"/>
    <mergeCell ref="C14:D14"/>
    <mergeCell ref="C15:D15"/>
    <mergeCell ref="C24:D24"/>
    <mergeCell ref="C25:D25"/>
    <mergeCell ref="C18:D18"/>
    <mergeCell ref="C19:D19"/>
    <mergeCell ref="E64:G64"/>
    <mergeCell ref="E60:G60"/>
    <mergeCell ref="E53:G53"/>
    <mergeCell ref="E38:G38"/>
    <mergeCell ref="H40:J40"/>
    <mergeCell ref="H43:J43"/>
    <mergeCell ref="H46:J46"/>
    <mergeCell ref="H49:J49"/>
    <mergeCell ref="H55:J55"/>
    <mergeCell ref="H58:J58"/>
    <mergeCell ref="G1:H1"/>
    <mergeCell ref="G2:H2"/>
    <mergeCell ref="A2:D2"/>
    <mergeCell ref="A3:D3"/>
    <mergeCell ref="A4:D4"/>
    <mergeCell ref="A5:D5"/>
    <mergeCell ref="G3:H3"/>
    <mergeCell ref="G4:H4"/>
    <mergeCell ref="A8:D8"/>
    <mergeCell ref="A9:D9"/>
    <mergeCell ref="A10:D10"/>
    <mergeCell ref="A11:D11"/>
    <mergeCell ref="A1:D1"/>
    <mergeCell ref="A7:D7"/>
    <mergeCell ref="G5:H5"/>
    <mergeCell ref="G8:H8"/>
    <mergeCell ref="G7:H7"/>
    <mergeCell ref="G9:H9"/>
    <mergeCell ref="G10:H10"/>
    <mergeCell ref="G11:H11"/>
  </mergeCells>
  <printOptions/>
  <pageMargins left="0.53" right="0.16" top="1.21" bottom="0.19" header="0.33" footer="0.13"/>
  <pageSetup horizontalDpi="300" verticalDpi="300" orientation="portrait" paperSize="9" scale="95" r:id="rId2"/>
  <headerFooter alignWithMargins="0">
    <oddHeader>&amp;C&amp;"Arial,Fett"&amp;14&amp;EMinistranten-Turnier AK II 
Spielplan - Vorrunde -
&amp;R15.12.2007
StadionhalleWiesoch</oddHeader>
  </headerFooter>
  <legacyDrawing r:id="rId1"/>
</worksheet>
</file>

<file path=xl/worksheets/sheet5.xml><?xml version="1.0" encoding="utf-8"?>
<worksheet xmlns="http://schemas.openxmlformats.org/spreadsheetml/2006/main" xmlns:r="http://schemas.openxmlformats.org/officeDocument/2006/relationships">
  <sheetPr codeName="Tabelle7"/>
  <dimension ref="A1:L99"/>
  <sheetViews>
    <sheetView showRowColHeaders="0" zoomScale="118" zoomScaleNormal="118" zoomScalePageLayoutView="0" workbookViewId="0" topLeftCell="A1">
      <selection activeCell="I21" sqref="I21"/>
    </sheetView>
  </sheetViews>
  <sheetFormatPr defaultColWidth="11.421875" defaultRowHeight="12.75"/>
  <cols>
    <col min="1" max="1" width="14.421875" style="94" customWidth="1"/>
    <col min="2" max="2" width="5.8515625" style="95" customWidth="1"/>
    <col min="3" max="3" width="4.7109375" style="86" customWidth="1"/>
    <col min="4" max="4" width="5.140625" style="86" customWidth="1"/>
    <col min="5" max="5" width="29.00390625" style="93" customWidth="1"/>
    <col min="6" max="6" width="1.57421875" style="92" customWidth="1"/>
    <col min="7" max="7" width="29.140625" style="93" customWidth="1"/>
    <col min="8" max="8" width="4.57421875" style="92" customWidth="1"/>
    <col min="9" max="9" width="1.7109375" style="93" customWidth="1"/>
    <col min="10" max="10" width="4.57421875" style="92" customWidth="1"/>
    <col min="11" max="16384" width="11.421875" style="92" customWidth="1"/>
  </cols>
  <sheetData>
    <row r="1" spans="1:10" s="58" customFormat="1" ht="15" customHeight="1">
      <c r="A1" s="192" t="s">
        <v>45</v>
      </c>
      <c r="B1" s="193"/>
      <c r="C1" s="193"/>
      <c r="D1" s="194"/>
      <c r="E1" s="113"/>
      <c r="F1" s="206" t="s">
        <v>47</v>
      </c>
      <c r="G1" s="206"/>
      <c r="H1" s="207"/>
      <c r="I1" s="121"/>
      <c r="J1" s="121"/>
    </row>
    <row r="2" spans="1:11" s="4" customFormat="1" ht="12.75">
      <c r="A2" s="186" t="str">
        <f>IF(Rechnen!$V$3=6,'Gruppen-Tabellen'!B3,"A1")</f>
        <v>A1</v>
      </c>
      <c r="B2" s="187"/>
      <c r="C2" s="187"/>
      <c r="D2" s="188"/>
      <c r="E2" s="114"/>
      <c r="F2" s="153"/>
      <c r="G2" s="177" t="str">
        <f>IF(Rechnen!$V$3=6,'Gruppen-Tabellen'!B5,"A3")</f>
        <v>A3</v>
      </c>
      <c r="H2" s="178"/>
      <c r="I2" s="122"/>
      <c r="J2" s="122"/>
      <c r="K2" s="108"/>
    </row>
    <row r="3" spans="1:11" s="4" customFormat="1" ht="9.75" customHeight="1">
      <c r="A3" s="189" t="s">
        <v>18</v>
      </c>
      <c r="B3" s="190"/>
      <c r="C3" s="190"/>
      <c r="D3" s="191"/>
      <c r="E3" s="116"/>
      <c r="F3" s="153"/>
      <c r="G3" s="175" t="s">
        <v>70</v>
      </c>
      <c r="H3" s="176"/>
      <c r="I3" s="123"/>
      <c r="J3" s="123"/>
      <c r="K3" s="109"/>
    </row>
    <row r="4" spans="1:11" s="4" customFormat="1" ht="12.75">
      <c r="A4" s="186" t="str">
        <f>IF(Rechnen!$W$3=6,'Gruppen-Tabellen'!B9,"B1")</f>
        <v>B1</v>
      </c>
      <c r="B4" s="187"/>
      <c r="C4" s="187"/>
      <c r="D4" s="188"/>
      <c r="E4" s="114"/>
      <c r="F4" s="153"/>
      <c r="G4" s="177" t="str">
        <f>IF(Rechnen!$W$3=6,'Gruppen-Tabellen'!B11,"B3")</f>
        <v>B3</v>
      </c>
      <c r="H4" s="178"/>
      <c r="I4" s="122"/>
      <c r="J4" s="122"/>
      <c r="K4" s="108"/>
    </row>
    <row r="5" spans="1:11" s="4" customFormat="1" ht="9.75" customHeight="1">
      <c r="A5" s="189" t="s">
        <v>16</v>
      </c>
      <c r="B5" s="190"/>
      <c r="C5" s="190"/>
      <c r="D5" s="191"/>
      <c r="E5" s="116"/>
      <c r="F5" s="153"/>
      <c r="G5" s="175" t="s">
        <v>71</v>
      </c>
      <c r="H5" s="176"/>
      <c r="I5" s="123"/>
      <c r="J5" s="123"/>
      <c r="K5" s="109"/>
    </row>
    <row r="6" spans="1:11" s="4" customFormat="1" ht="12.75">
      <c r="A6" s="186" t="str">
        <f>IF(Rechnen!$X$3=6,'Gruppen-Tabellen'!B16,"C2")</f>
        <v>C2</v>
      </c>
      <c r="B6" s="187"/>
      <c r="C6" s="187"/>
      <c r="D6" s="188"/>
      <c r="E6" s="114"/>
      <c r="F6" s="153"/>
      <c r="G6" s="177" t="str">
        <f>IF(Rechnen!$X$3=6,'Gruppen-Tabellen'!B18,"C4")</f>
        <v>C4</v>
      </c>
      <c r="H6" s="178"/>
      <c r="I6" s="122"/>
      <c r="J6" s="122"/>
      <c r="K6" s="108"/>
    </row>
    <row r="7" spans="1:11" s="4" customFormat="1" ht="9.75" customHeight="1">
      <c r="A7" s="189" t="s">
        <v>17</v>
      </c>
      <c r="B7" s="190"/>
      <c r="C7" s="190"/>
      <c r="D7" s="191"/>
      <c r="E7" s="116"/>
      <c r="F7" s="153"/>
      <c r="G7" s="175" t="s">
        <v>72</v>
      </c>
      <c r="H7" s="176"/>
      <c r="I7" s="123"/>
      <c r="J7" s="123"/>
      <c r="K7" s="109"/>
    </row>
    <row r="8" spans="1:11" s="4" customFormat="1" ht="12.75">
      <c r="A8" s="186" t="str">
        <f>IF(Rechnen!$Y$3=6,'Gruppen-Tabellen'!B22,"D2")</f>
        <v>D2</v>
      </c>
      <c r="B8" s="187"/>
      <c r="C8" s="187"/>
      <c r="D8" s="188"/>
      <c r="E8" s="114"/>
      <c r="F8" s="153"/>
      <c r="G8" s="177" t="str">
        <f>IF(Rechnen!$Y$3=6,'Gruppen-Tabellen'!B24,"D4")</f>
        <v>D4</v>
      </c>
      <c r="H8" s="178"/>
      <c r="I8" s="122"/>
      <c r="J8" s="122"/>
      <c r="K8" s="108"/>
    </row>
    <row r="9" spans="1:11" s="4" customFormat="1" ht="9.75" customHeight="1" thickBot="1">
      <c r="A9" s="183" t="s">
        <v>19</v>
      </c>
      <c r="B9" s="184"/>
      <c r="C9" s="184"/>
      <c r="D9" s="185"/>
      <c r="E9" s="116"/>
      <c r="F9" s="153"/>
      <c r="G9" s="181" t="s">
        <v>73</v>
      </c>
      <c r="H9" s="182"/>
      <c r="I9" s="123"/>
      <c r="J9" s="123"/>
      <c r="K9" s="109"/>
    </row>
    <row r="10" spans="1:11" s="4" customFormat="1" ht="9" customHeight="1" thickBot="1">
      <c r="A10" s="116"/>
      <c r="B10" s="114"/>
      <c r="C10" s="155"/>
      <c r="D10" s="155"/>
      <c r="E10" s="114"/>
      <c r="F10" s="153"/>
      <c r="G10" s="116"/>
      <c r="H10" s="114"/>
      <c r="I10" s="114"/>
      <c r="J10" s="114"/>
      <c r="K10" s="108"/>
    </row>
    <row r="11" spans="1:10" ht="15" customHeight="1">
      <c r="A11" s="112" t="s">
        <v>46</v>
      </c>
      <c r="B11" s="115" t="s">
        <v>1</v>
      </c>
      <c r="C11" s="156" t="s">
        <v>2</v>
      </c>
      <c r="D11" s="157"/>
      <c r="E11" s="114"/>
      <c r="F11" s="153"/>
      <c r="G11" s="179" t="s">
        <v>48</v>
      </c>
      <c r="H11" s="180"/>
      <c r="I11" s="121"/>
      <c r="J11" s="121"/>
    </row>
    <row r="12" spans="1:11" s="4" customFormat="1" ht="12.75">
      <c r="A12" s="186" t="str">
        <f>IF(Rechnen!$V$3=6,'Gruppen-Tabellen'!B4,"A2")</f>
        <v>A2</v>
      </c>
      <c r="B12" s="187"/>
      <c r="C12" s="187"/>
      <c r="D12" s="188"/>
      <c r="E12" s="114"/>
      <c r="F12" s="153"/>
      <c r="G12" s="177" t="str">
        <f>IF(Rechnen!$V$3=6,'Gruppen-Tabellen'!B6,"A4")</f>
        <v>A4</v>
      </c>
      <c r="H12" s="178"/>
      <c r="I12" s="122"/>
      <c r="J12" s="122"/>
      <c r="K12" s="108"/>
    </row>
    <row r="13" spans="1:11" s="4" customFormat="1" ht="9.75" customHeight="1">
      <c r="A13" s="189" t="s">
        <v>14</v>
      </c>
      <c r="B13" s="190"/>
      <c r="C13" s="190"/>
      <c r="D13" s="191"/>
      <c r="E13" s="116"/>
      <c r="F13" s="153"/>
      <c r="G13" s="175" t="s">
        <v>74</v>
      </c>
      <c r="H13" s="176"/>
      <c r="I13" s="123"/>
      <c r="J13" s="123"/>
      <c r="K13" s="109"/>
    </row>
    <row r="14" spans="1:11" s="4" customFormat="1" ht="12.75">
      <c r="A14" s="186" t="str">
        <f>IF(Rechnen!$W$3=6,'Gruppen-Tabellen'!B10,"B2")</f>
        <v>B2</v>
      </c>
      <c r="B14" s="187"/>
      <c r="C14" s="187"/>
      <c r="D14" s="188"/>
      <c r="E14" s="114"/>
      <c r="F14" s="153"/>
      <c r="G14" s="177" t="str">
        <f>IF(Rechnen!$W$3=6,'Gruppen-Tabellen'!B12,"B4")</f>
        <v>B4</v>
      </c>
      <c r="H14" s="178"/>
      <c r="I14" s="122"/>
      <c r="J14" s="122"/>
      <c r="K14" s="108"/>
    </row>
    <row r="15" spans="1:11" s="4" customFormat="1" ht="9.75" customHeight="1">
      <c r="A15" s="189" t="s">
        <v>21</v>
      </c>
      <c r="B15" s="190"/>
      <c r="C15" s="190"/>
      <c r="D15" s="191"/>
      <c r="E15" s="116"/>
      <c r="F15" s="153"/>
      <c r="G15" s="175" t="s">
        <v>75</v>
      </c>
      <c r="H15" s="176"/>
      <c r="I15" s="123"/>
      <c r="J15" s="123"/>
      <c r="K15" s="109"/>
    </row>
    <row r="16" spans="1:11" s="4" customFormat="1" ht="12.75">
      <c r="A16" s="186" t="str">
        <f>IF(Rechnen!$X$3=6,'Gruppen-Tabellen'!B15,"C1")</f>
        <v>C1</v>
      </c>
      <c r="B16" s="187"/>
      <c r="C16" s="187"/>
      <c r="D16" s="188"/>
      <c r="E16" s="114"/>
      <c r="F16" s="153"/>
      <c r="G16" s="177" t="str">
        <f>IF(Rechnen!$X$3=6,'Gruppen-Tabellen'!B17,"C3")</f>
        <v>C3</v>
      </c>
      <c r="H16" s="178"/>
      <c r="I16" s="122"/>
      <c r="J16" s="122"/>
      <c r="K16" s="108"/>
    </row>
    <row r="17" spans="1:11" s="4" customFormat="1" ht="9.75" customHeight="1">
      <c r="A17" s="189" t="s">
        <v>15</v>
      </c>
      <c r="B17" s="190"/>
      <c r="C17" s="190"/>
      <c r="D17" s="191"/>
      <c r="E17" s="116"/>
      <c r="F17" s="153"/>
      <c r="G17" s="175" t="s">
        <v>76</v>
      </c>
      <c r="H17" s="176"/>
      <c r="I17" s="123"/>
      <c r="J17" s="123"/>
      <c r="K17" s="109"/>
    </row>
    <row r="18" spans="1:11" s="4" customFormat="1" ht="12.75">
      <c r="A18" s="186" t="str">
        <f>IF(Rechnen!$Y$3=6,'Gruppen-Tabellen'!B21,"D1")</f>
        <v>D1</v>
      </c>
      <c r="B18" s="187"/>
      <c r="C18" s="187"/>
      <c r="D18" s="188"/>
      <c r="E18" s="114"/>
      <c r="F18" s="153"/>
      <c r="G18" s="177" t="str">
        <f>IF(Rechnen!$Y$3=6,'Gruppen-Tabellen'!B23,"D3")</f>
        <v>D3</v>
      </c>
      <c r="H18" s="178"/>
      <c r="I18" s="122"/>
      <c r="J18" s="122"/>
      <c r="K18" s="108"/>
    </row>
    <row r="19" spans="1:11" s="4" customFormat="1" ht="9.75" customHeight="1" thickBot="1">
      <c r="A19" s="183" t="s">
        <v>20</v>
      </c>
      <c r="B19" s="184"/>
      <c r="C19" s="184"/>
      <c r="D19" s="185"/>
      <c r="E19" s="116"/>
      <c r="F19" s="153"/>
      <c r="G19" s="181" t="s">
        <v>77</v>
      </c>
      <c r="H19" s="182"/>
      <c r="I19" s="123"/>
      <c r="J19" s="123"/>
      <c r="K19" s="109"/>
    </row>
    <row r="20" ht="8.25" customHeight="1"/>
    <row r="21" spans="1:10" s="60" customFormat="1" ht="21.75" customHeight="1">
      <c r="A21" s="60" t="s">
        <v>8</v>
      </c>
      <c r="B21" s="60" t="s">
        <v>9</v>
      </c>
      <c r="C21" s="154" t="s">
        <v>136</v>
      </c>
      <c r="D21" s="154"/>
      <c r="E21" s="97" t="s">
        <v>44</v>
      </c>
      <c r="F21" s="61"/>
      <c r="G21" s="61"/>
      <c r="H21" s="62" t="s">
        <v>11</v>
      </c>
      <c r="I21" s="63"/>
      <c r="J21" s="63"/>
    </row>
    <row r="22" spans="1:10" s="106" customFormat="1" ht="18.75" customHeight="1">
      <c r="A22" s="98">
        <f>Vorgaben!D15</f>
        <v>0.5208333333333334</v>
      </c>
      <c r="B22" s="100">
        <v>25</v>
      </c>
      <c r="C22" s="201" t="s">
        <v>142</v>
      </c>
      <c r="D22" s="201"/>
      <c r="E22" s="101" t="str">
        <f>A2</f>
        <v>A1</v>
      </c>
      <c r="F22" s="102" t="s">
        <v>12</v>
      </c>
      <c r="G22" s="103" t="str">
        <f>A4</f>
        <v>B1</v>
      </c>
      <c r="H22" s="104"/>
      <c r="I22" s="102" t="s">
        <v>13</v>
      </c>
      <c r="J22" s="105"/>
    </row>
    <row r="23" spans="1:10" s="106" customFormat="1" ht="18.75" customHeight="1">
      <c r="A23" s="98">
        <f>A22</f>
        <v>0.5208333333333334</v>
      </c>
      <c r="B23" s="100">
        <v>26</v>
      </c>
      <c r="C23" s="201" t="s">
        <v>151</v>
      </c>
      <c r="D23" s="201"/>
      <c r="E23" s="101" t="str">
        <f>A12</f>
        <v>A2</v>
      </c>
      <c r="F23" s="102" t="s">
        <v>12</v>
      </c>
      <c r="G23" s="103" t="str">
        <f>A14</f>
        <v>B2</v>
      </c>
      <c r="H23" s="104"/>
      <c r="I23" s="102" t="s">
        <v>13</v>
      </c>
      <c r="J23" s="105"/>
    </row>
    <row r="24" spans="1:10" s="106" customFormat="1" ht="18.75" customHeight="1">
      <c r="A24" s="98">
        <f>A23+Vorgaben!$D$3+Vorgaben!$D$5</f>
        <v>0.53125</v>
      </c>
      <c r="B24" s="100">
        <v>27</v>
      </c>
      <c r="C24" s="201" t="s">
        <v>143</v>
      </c>
      <c r="D24" s="201"/>
      <c r="E24" s="101" t="str">
        <f>G2</f>
        <v>A3</v>
      </c>
      <c r="F24" s="102" t="s">
        <v>12</v>
      </c>
      <c r="G24" s="103" t="str">
        <f>G4</f>
        <v>B3</v>
      </c>
      <c r="H24" s="104"/>
      <c r="I24" s="102" t="s">
        <v>13</v>
      </c>
      <c r="J24" s="105"/>
    </row>
    <row r="25" spans="1:10" s="106" customFormat="1" ht="18.75" customHeight="1">
      <c r="A25" s="98">
        <f>A24</f>
        <v>0.53125</v>
      </c>
      <c r="B25" s="100">
        <v>28</v>
      </c>
      <c r="C25" s="201" t="s">
        <v>152</v>
      </c>
      <c r="D25" s="201"/>
      <c r="E25" s="101" t="str">
        <f>G12</f>
        <v>A4</v>
      </c>
      <c r="F25" s="102" t="s">
        <v>12</v>
      </c>
      <c r="G25" s="103" t="str">
        <f>G14</f>
        <v>B4</v>
      </c>
      <c r="H25" s="104"/>
      <c r="I25" s="102" t="s">
        <v>13</v>
      </c>
      <c r="J25" s="105"/>
    </row>
    <row r="26" spans="1:10" s="106" customFormat="1" ht="18.75" customHeight="1">
      <c r="A26" s="98">
        <f>A25+Vorgaben!$D$3+Vorgaben!$D$5</f>
        <v>0.5416666666666666</v>
      </c>
      <c r="B26" s="100">
        <v>29</v>
      </c>
      <c r="C26" s="201" t="s">
        <v>142</v>
      </c>
      <c r="D26" s="201"/>
      <c r="E26" s="101" t="str">
        <f>A6</f>
        <v>C2</v>
      </c>
      <c r="F26" s="102" t="s">
        <v>12</v>
      </c>
      <c r="G26" s="103" t="str">
        <f>A8</f>
        <v>D2</v>
      </c>
      <c r="H26" s="104"/>
      <c r="I26" s="102" t="s">
        <v>13</v>
      </c>
      <c r="J26" s="105"/>
    </row>
    <row r="27" spans="1:10" s="106" customFormat="1" ht="18.75" customHeight="1">
      <c r="A27" s="98">
        <f>A26</f>
        <v>0.5416666666666666</v>
      </c>
      <c r="B27" s="100">
        <v>30</v>
      </c>
      <c r="C27" s="201" t="s">
        <v>151</v>
      </c>
      <c r="D27" s="201"/>
      <c r="E27" s="101" t="str">
        <f>A16</f>
        <v>C1</v>
      </c>
      <c r="F27" s="102" t="s">
        <v>12</v>
      </c>
      <c r="G27" s="103" t="str">
        <f>A18</f>
        <v>D1</v>
      </c>
      <c r="H27" s="104"/>
      <c r="I27" s="102" t="s">
        <v>13</v>
      </c>
      <c r="J27" s="105"/>
    </row>
    <row r="28" spans="1:10" s="106" customFormat="1" ht="18.75" customHeight="1">
      <c r="A28" s="98">
        <f>A27+Vorgaben!$D$3+Vorgaben!$D$5</f>
        <v>0.5520833333333333</v>
      </c>
      <c r="B28" s="100">
        <v>31</v>
      </c>
      <c r="C28" s="201" t="s">
        <v>143</v>
      </c>
      <c r="D28" s="201"/>
      <c r="E28" s="101" t="str">
        <f>G6</f>
        <v>C4</v>
      </c>
      <c r="F28" s="102" t="s">
        <v>12</v>
      </c>
      <c r="G28" s="103" t="str">
        <f>G8</f>
        <v>D4</v>
      </c>
      <c r="H28" s="104"/>
      <c r="I28" s="102" t="s">
        <v>13</v>
      </c>
      <c r="J28" s="105"/>
    </row>
    <row r="29" spans="1:10" s="106" customFormat="1" ht="18.75" customHeight="1">
      <c r="A29" s="98">
        <f>A28</f>
        <v>0.5520833333333333</v>
      </c>
      <c r="B29" s="100">
        <v>32</v>
      </c>
      <c r="C29" s="201" t="s">
        <v>152</v>
      </c>
      <c r="D29" s="201"/>
      <c r="E29" s="101" t="str">
        <f>G16</f>
        <v>C3</v>
      </c>
      <c r="F29" s="102" t="s">
        <v>12</v>
      </c>
      <c r="G29" s="103" t="str">
        <f>G18</f>
        <v>D3</v>
      </c>
      <c r="H29" s="104"/>
      <c r="I29" s="102" t="s">
        <v>13</v>
      </c>
      <c r="J29" s="105"/>
    </row>
    <row r="30" spans="1:10" s="106" customFormat="1" ht="18.75" customHeight="1">
      <c r="A30" s="98">
        <f>A29+Vorgaben!$D$3+Vorgaben!$D$5</f>
        <v>0.5624999999999999</v>
      </c>
      <c r="B30" s="100">
        <v>33</v>
      </c>
      <c r="C30" s="201" t="s">
        <v>142</v>
      </c>
      <c r="D30" s="201"/>
      <c r="E30" s="101" t="str">
        <f>A2</f>
        <v>A1</v>
      </c>
      <c r="F30" s="102" t="s">
        <v>12</v>
      </c>
      <c r="G30" s="103" t="str">
        <f>A6</f>
        <v>C2</v>
      </c>
      <c r="H30" s="104"/>
      <c r="I30" s="102" t="s">
        <v>13</v>
      </c>
      <c r="J30" s="105"/>
    </row>
    <row r="31" spans="1:10" s="106" customFormat="1" ht="18.75" customHeight="1">
      <c r="A31" s="98">
        <f>A30</f>
        <v>0.5624999999999999</v>
      </c>
      <c r="B31" s="100">
        <v>34</v>
      </c>
      <c r="C31" s="201" t="s">
        <v>151</v>
      </c>
      <c r="D31" s="201"/>
      <c r="E31" s="101" t="str">
        <f>A12</f>
        <v>A2</v>
      </c>
      <c r="F31" s="102" t="s">
        <v>12</v>
      </c>
      <c r="G31" s="103" t="str">
        <f>A16</f>
        <v>C1</v>
      </c>
      <c r="H31" s="104"/>
      <c r="I31" s="102" t="s">
        <v>13</v>
      </c>
      <c r="J31" s="105"/>
    </row>
    <row r="32" spans="1:10" s="106" customFormat="1" ht="18.75" customHeight="1">
      <c r="A32" s="98">
        <f>A31+Vorgaben!$D$3+Vorgaben!$D$5</f>
        <v>0.5729166666666665</v>
      </c>
      <c r="B32" s="100">
        <v>35</v>
      </c>
      <c r="C32" s="201" t="s">
        <v>143</v>
      </c>
      <c r="D32" s="201"/>
      <c r="E32" s="101" t="str">
        <f>G2</f>
        <v>A3</v>
      </c>
      <c r="F32" s="102" t="s">
        <v>12</v>
      </c>
      <c r="G32" s="103" t="str">
        <f>G6</f>
        <v>C4</v>
      </c>
      <c r="H32" s="104"/>
      <c r="I32" s="102" t="s">
        <v>13</v>
      </c>
      <c r="J32" s="105"/>
    </row>
    <row r="33" spans="1:10" s="106" customFormat="1" ht="18.75" customHeight="1">
      <c r="A33" s="98">
        <f>A32</f>
        <v>0.5729166666666665</v>
      </c>
      <c r="B33" s="100">
        <v>36</v>
      </c>
      <c r="C33" s="201" t="s">
        <v>152</v>
      </c>
      <c r="D33" s="201"/>
      <c r="E33" s="101" t="str">
        <f>G12</f>
        <v>A4</v>
      </c>
      <c r="F33" s="102" t="s">
        <v>12</v>
      </c>
      <c r="G33" s="103" t="str">
        <f>G16</f>
        <v>C3</v>
      </c>
      <c r="H33" s="104"/>
      <c r="I33" s="102" t="s">
        <v>13</v>
      </c>
      <c r="J33" s="105"/>
    </row>
    <row r="34" spans="1:10" s="106" customFormat="1" ht="18.75" customHeight="1">
      <c r="A34" s="98">
        <f>A33+Vorgaben!$D$3+Vorgaben!$D$5</f>
        <v>0.5833333333333331</v>
      </c>
      <c r="B34" s="100">
        <v>37</v>
      </c>
      <c r="C34" s="201" t="s">
        <v>142</v>
      </c>
      <c r="D34" s="201"/>
      <c r="E34" s="101" t="str">
        <f>A4</f>
        <v>B1</v>
      </c>
      <c r="F34" s="102" t="s">
        <v>12</v>
      </c>
      <c r="G34" s="103" t="str">
        <f>A8</f>
        <v>D2</v>
      </c>
      <c r="H34" s="104"/>
      <c r="I34" s="102" t="s">
        <v>13</v>
      </c>
      <c r="J34" s="105"/>
    </row>
    <row r="35" spans="1:10" s="106" customFormat="1" ht="18.75" customHeight="1">
      <c r="A35" s="98">
        <f>A34</f>
        <v>0.5833333333333331</v>
      </c>
      <c r="B35" s="100">
        <v>38</v>
      </c>
      <c r="C35" s="201" t="s">
        <v>151</v>
      </c>
      <c r="D35" s="201"/>
      <c r="E35" s="101" t="str">
        <f>A14</f>
        <v>B2</v>
      </c>
      <c r="F35" s="102" t="s">
        <v>12</v>
      </c>
      <c r="G35" s="103" t="str">
        <f>A18</f>
        <v>D1</v>
      </c>
      <c r="H35" s="104"/>
      <c r="I35" s="102" t="s">
        <v>13</v>
      </c>
      <c r="J35" s="105"/>
    </row>
    <row r="36" spans="1:10" s="106" customFormat="1" ht="18.75" customHeight="1">
      <c r="A36" s="98">
        <f>A35+Vorgaben!$D$3+Vorgaben!$D$5</f>
        <v>0.5937499999999998</v>
      </c>
      <c r="B36" s="100">
        <v>39</v>
      </c>
      <c r="C36" s="201" t="s">
        <v>143</v>
      </c>
      <c r="D36" s="201"/>
      <c r="E36" s="101" t="str">
        <f>G4</f>
        <v>B3</v>
      </c>
      <c r="F36" s="102" t="s">
        <v>12</v>
      </c>
      <c r="G36" s="103" t="str">
        <f>G6</f>
        <v>C4</v>
      </c>
      <c r="H36" s="104"/>
      <c r="I36" s="102" t="s">
        <v>13</v>
      </c>
      <c r="J36" s="105"/>
    </row>
    <row r="37" spans="1:10" s="106" customFormat="1" ht="18.75" customHeight="1">
      <c r="A37" s="98">
        <f>A36</f>
        <v>0.5937499999999998</v>
      </c>
      <c r="B37" s="100">
        <v>40</v>
      </c>
      <c r="C37" s="201" t="s">
        <v>152</v>
      </c>
      <c r="D37" s="201"/>
      <c r="E37" s="101" t="str">
        <f>G14</f>
        <v>B4</v>
      </c>
      <c r="F37" s="102" t="s">
        <v>12</v>
      </c>
      <c r="G37" s="103" t="str">
        <f>G18</f>
        <v>D3</v>
      </c>
      <c r="H37" s="104"/>
      <c r="I37" s="102" t="s">
        <v>13</v>
      </c>
      <c r="J37" s="105"/>
    </row>
    <row r="38" spans="1:10" s="106" customFormat="1" ht="18.75" customHeight="1">
      <c r="A38" s="98">
        <f>A37+Vorgaben!$D$3+Vorgaben!$D$5</f>
        <v>0.6041666666666664</v>
      </c>
      <c r="B38" s="100">
        <v>41</v>
      </c>
      <c r="C38" s="201" t="s">
        <v>142</v>
      </c>
      <c r="D38" s="201"/>
      <c r="E38" s="101" t="str">
        <f>A8</f>
        <v>D2</v>
      </c>
      <c r="F38" s="102" t="s">
        <v>12</v>
      </c>
      <c r="G38" s="103" t="str">
        <f>A2</f>
        <v>A1</v>
      </c>
      <c r="H38" s="104"/>
      <c r="I38" s="102" t="s">
        <v>13</v>
      </c>
      <c r="J38" s="105"/>
    </row>
    <row r="39" spans="1:10" s="106" customFormat="1" ht="18.75" customHeight="1">
      <c r="A39" s="98">
        <f>A38</f>
        <v>0.6041666666666664</v>
      </c>
      <c r="B39" s="100">
        <v>42</v>
      </c>
      <c r="C39" s="201" t="s">
        <v>151</v>
      </c>
      <c r="D39" s="201"/>
      <c r="E39" s="101" t="str">
        <f>A18</f>
        <v>D1</v>
      </c>
      <c r="F39" s="102" t="s">
        <v>12</v>
      </c>
      <c r="G39" s="103" t="str">
        <f>A12</f>
        <v>A2</v>
      </c>
      <c r="H39" s="104"/>
      <c r="I39" s="102" t="s">
        <v>13</v>
      </c>
      <c r="J39" s="105"/>
    </row>
    <row r="40" spans="1:10" s="106" customFormat="1" ht="18.75" customHeight="1">
      <c r="A40" s="98">
        <f>A39+Vorgaben!$D$3+Vorgaben!$D$5</f>
        <v>0.614583333333333</v>
      </c>
      <c r="B40" s="100">
        <v>43</v>
      </c>
      <c r="C40" s="201" t="s">
        <v>143</v>
      </c>
      <c r="D40" s="201"/>
      <c r="E40" s="101" t="str">
        <f>G8</f>
        <v>D4</v>
      </c>
      <c r="F40" s="102" t="s">
        <v>12</v>
      </c>
      <c r="G40" s="103" t="str">
        <f>G2</f>
        <v>A3</v>
      </c>
      <c r="H40" s="104"/>
      <c r="I40" s="102" t="s">
        <v>13</v>
      </c>
      <c r="J40" s="105"/>
    </row>
    <row r="41" spans="1:10" s="106" customFormat="1" ht="18.75" customHeight="1">
      <c r="A41" s="98">
        <f>A40</f>
        <v>0.614583333333333</v>
      </c>
      <c r="B41" s="100">
        <v>44</v>
      </c>
      <c r="C41" s="201" t="s">
        <v>152</v>
      </c>
      <c r="D41" s="201"/>
      <c r="E41" s="101" t="str">
        <f>G18</f>
        <v>D3</v>
      </c>
      <c r="F41" s="102" t="s">
        <v>12</v>
      </c>
      <c r="G41" s="103" t="str">
        <f>G12</f>
        <v>A4</v>
      </c>
      <c r="H41" s="104"/>
      <c r="I41" s="102" t="s">
        <v>13</v>
      </c>
      <c r="J41" s="105"/>
    </row>
    <row r="42" spans="1:10" s="106" customFormat="1" ht="18.75" customHeight="1">
      <c r="A42" s="98">
        <f>A41+Vorgaben!$D$3+Vorgaben!$D$5</f>
        <v>0.6249999999999997</v>
      </c>
      <c r="B42" s="100">
        <v>45</v>
      </c>
      <c r="C42" s="201" t="s">
        <v>142</v>
      </c>
      <c r="D42" s="201"/>
      <c r="E42" s="101" t="str">
        <f>A4</f>
        <v>B1</v>
      </c>
      <c r="F42" s="102" t="s">
        <v>12</v>
      </c>
      <c r="G42" s="103" t="str">
        <f>A6</f>
        <v>C2</v>
      </c>
      <c r="H42" s="104"/>
      <c r="I42" s="102" t="s">
        <v>13</v>
      </c>
      <c r="J42" s="105"/>
    </row>
    <row r="43" spans="1:10" s="106" customFormat="1" ht="18.75" customHeight="1">
      <c r="A43" s="98">
        <f>A42</f>
        <v>0.6249999999999997</v>
      </c>
      <c r="B43" s="100">
        <v>46</v>
      </c>
      <c r="C43" s="201" t="s">
        <v>151</v>
      </c>
      <c r="D43" s="201"/>
      <c r="E43" s="101" t="str">
        <f>A14</f>
        <v>B2</v>
      </c>
      <c r="F43" s="102" t="s">
        <v>12</v>
      </c>
      <c r="G43" s="103" t="str">
        <f>A16</f>
        <v>C1</v>
      </c>
      <c r="H43" s="104"/>
      <c r="I43" s="102" t="s">
        <v>13</v>
      </c>
      <c r="J43" s="105"/>
    </row>
    <row r="44" spans="1:10" s="106" customFormat="1" ht="18.75" customHeight="1">
      <c r="A44" s="98">
        <f>A43+Vorgaben!$D$3+Vorgaben!$D$5</f>
        <v>0.6354166666666663</v>
      </c>
      <c r="B44" s="100">
        <v>47</v>
      </c>
      <c r="C44" s="201" t="s">
        <v>143</v>
      </c>
      <c r="D44" s="201"/>
      <c r="E44" s="101" t="str">
        <f>G4</f>
        <v>B3</v>
      </c>
      <c r="F44" s="102" t="s">
        <v>12</v>
      </c>
      <c r="G44" s="103" t="str">
        <f>G8</f>
        <v>D4</v>
      </c>
      <c r="H44" s="104"/>
      <c r="I44" s="102" t="s">
        <v>13</v>
      </c>
      <c r="J44" s="105"/>
    </row>
    <row r="45" spans="1:10" s="106" customFormat="1" ht="18.75" customHeight="1">
      <c r="A45" s="98">
        <f>A44</f>
        <v>0.6354166666666663</v>
      </c>
      <c r="B45" s="100">
        <v>48</v>
      </c>
      <c r="C45" s="201" t="s">
        <v>152</v>
      </c>
      <c r="D45" s="201"/>
      <c r="E45" s="101" t="str">
        <f>G14</f>
        <v>B4</v>
      </c>
      <c r="F45" s="102" t="s">
        <v>12</v>
      </c>
      <c r="G45" s="103" t="str">
        <f>G16</f>
        <v>C3</v>
      </c>
      <c r="H45" s="104"/>
      <c r="I45" s="102" t="s">
        <v>13</v>
      </c>
      <c r="J45" s="105"/>
    </row>
    <row r="46" spans="1:9" ht="18" customHeight="1">
      <c r="A46" s="78"/>
      <c r="B46" s="78"/>
      <c r="E46" s="204" t="s">
        <v>50</v>
      </c>
      <c r="F46" s="204"/>
      <c r="G46" s="204"/>
      <c r="H46" s="120"/>
      <c r="I46" s="96"/>
    </row>
    <row r="47" spans="1:10" s="60" customFormat="1" ht="15" customHeight="1">
      <c r="A47" s="60" t="s">
        <v>8</v>
      </c>
      <c r="B47" s="205" t="s">
        <v>9</v>
      </c>
      <c r="C47" s="205"/>
      <c r="D47" s="205"/>
      <c r="E47" s="97"/>
      <c r="F47" s="61"/>
      <c r="G47" s="61"/>
      <c r="H47" s="62" t="s">
        <v>11</v>
      </c>
      <c r="I47" s="63"/>
      <c r="J47" s="63"/>
    </row>
    <row r="48" spans="1:10" s="106" customFormat="1" ht="15.75" customHeight="1">
      <c r="A48" s="140">
        <f>A45+(Vorgaben!$D$3+Vorgaben!$D$5)*2</f>
        <v>0.6562499999999997</v>
      </c>
      <c r="B48" s="141">
        <v>49</v>
      </c>
      <c r="C48" s="199" t="s">
        <v>144</v>
      </c>
      <c r="D48" s="199"/>
      <c r="E48" s="148" t="str">
        <f>IF(Rechnen2!$X$3=6,'Gruppen-Tabellen2'!B15,"G1")</f>
        <v>G1</v>
      </c>
      <c r="F48" s="143" t="s">
        <v>13</v>
      </c>
      <c r="G48" s="149" t="str">
        <f>IF(Rechnen2!$V$3=6,'Gruppen-Tabellen2'!B6,"E4")</f>
        <v>E4</v>
      </c>
      <c r="H48" s="104"/>
      <c r="I48" s="102" t="s">
        <v>13</v>
      </c>
      <c r="J48" s="105"/>
    </row>
    <row r="49" spans="1:12" s="136" customFormat="1" ht="15.75" customHeight="1">
      <c r="A49" s="137"/>
      <c r="B49" s="138"/>
      <c r="C49" s="158"/>
      <c r="D49" s="158"/>
      <c r="E49" s="123" t="s">
        <v>82</v>
      </c>
      <c r="F49" s="123"/>
      <c r="G49" s="139" t="s">
        <v>83</v>
      </c>
      <c r="H49" s="202"/>
      <c r="I49" s="202"/>
      <c r="J49" s="202"/>
      <c r="L49" s="135"/>
    </row>
    <row r="50" spans="1:10" s="106" customFormat="1" ht="15.75" customHeight="1">
      <c r="A50" s="140">
        <f>A48</f>
        <v>0.6562499999999997</v>
      </c>
      <c r="B50" s="141">
        <f>B48+1</f>
        <v>50</v>
      </c>
      <c r="C50" s="199" t="s">
        <v>153</v>
      </c>
      <c r="D50" s="199"/>
      <c r="E50" s="148" t="str">
        <f>IF(Rechnen2!$Y$3=6,'Gruppen-Tabellen2'!B21,"H1")</f>
        <v>H1</v>
      </c>
      <c r="F50" s="143" t="s">
        <v>13</v>
      </c>
      <c r="G50" s="149" t="str">
        <f>IF(Rechnen2!$W$3=6,'Gruppen-Tabellen2'!B12,"F4")</f>
        <v>F4</v>
      </c>
      <c r="H50" s="104"/>
      <c r="I50" s="102" t="s">
        <v>13</v>
      </c>
      <c r="J50" s="105"/>
    </row>
    <row r="51" spans="1:12" s="136" customFormat="1" ht="15" customHeight="1">
      <c r="A51" s="132"/>
      <c r="B51" s="133"/>
      <c r="C51" s="159"/>
      <c r="D51" s="159"/>
      <c r="E51" s="134" t="s">
        <v>84</v>
      </c>
      <c r="F51" s="134"/>
      <c r="G51" s="135" t="s">
        <v>85</v>
      </c>
      <c r="H51" s="203"/>
      <c r="I51" s="203"/>
      <c r="J51" s="203"/>
      <c r="L51" s="135"/>
    </row>
    <row r="52" spans="1:10" s="106" customFormat="1" ht="15.75" customHeight="1">
      <c r="A52" s="140">
        <f>A50+Vorgaben!$D$3+Vorgaben!$D$5</f>
        <v>0.6666666666666663</v>
      </c>
      <c r="B52" s="141">
        <f>B50+1</f>
        <v>51</v>
      </c>
      <c r="C52" s="199" t="s">
        <v>145</v>
      </c>
      <c r="D52" s="199"/>
      <c r="E52" s="148" t="str">
        <f>IF(Rechnen2!$V$3=6,'Gruppen-Tabellen2'!B5,"E3")</f>
        <v>E3</v>
      </c>
      <c r="F52" s="143" t="s">
        <v>13</v>
      </c>
      <c r="G52" s="144" t="str">
        <f>IF(OR(H48="",J48=""),"Winner V (Spiel 49)",IF(H48&gt;J48,E48,IF(H48&lt;=J48,G48)))</f>
        <v>Winner V (Spiel 49)</v>
      </c>
      <c r="H52" s="104"/>
      <c r="I52" s="102" t="s">
        <v>13</v>
      </c>
      <c r="J52" s="105"/>
    </row>
    <row r="53" spans="1:12" s="136" customFormat="1" ht="15" customHeight="1">
      <c r="A53" s="132"/>
      <c r="B53" s="133"/>
      <c r="C53" s="159"/>
      <c r="D53" s="159"/>
      <c r="E53" s="134" t="s">
        <v>86</v>
      </c>
      <c r="F53" s="134"/>
      <c r="G53" s="135" t="s">
        <v>87</v>
      </c>
      <c r="H53" s="203"/>
      <c r="I53" s="203"/>
      <c r="J53" s="203"/>
      <c r="L53" s="135"/>
    </row>
    <row r="54" spans="1:10" s="106" customFormat="1" ht="15.75" customHeight="1">
      <c r="A54" s="140">
        <f>A52</f>
        <v>0.6666666666666663</v>
      </c>
      <c r="B54" s="141">
        <f>B52+1</f>
        <v>52</v>
      </c>
      <c r="C54" s="199" t="s">
        <v>154</v>
      </c>
      <c r="D54" s="199"/>
      <c r="E54" s="148" t="str">
        <f>IF(Rechnen2!$W$3=6,'Gruppen-Tabellen2'!B11,"F3")</f>
        <v>F3</v>
      </c>
      <c r="F54" s="143" t="s">
        <v>13</v>
      </c>
      <c r="G54" s="144" t="str">
        <f>IF(OR(H50="",J50=""),"Winner W (Spiel 50)",IF(H50&gt;J50,E50,IF(H50&lt;=J50,G50)))</f>
        <v>Winner W (Spiel 50)</v>
      </c>
      <c r="H54" s="104"/>
      <c r="I54" s="102" t="s">
        <v>13</v>
      </c>
      <c r="J54" s="105"/>
    </row>
    <row r="55" spans="1:12" s="136" customFormat="1" ht="16.5" customHeight="1">
      <c r="A55" s="132"/>
      <c r="B55" s="147"/>
      <c r="C55" s="160"/>
      <c r="D55" s="160"/>
      <c r="E55" s="134" t="s">
        <v>88</v>
      </c>
      <c r="F55" s="134"/>
      <c r="G55" s="135" t="s">
        <v>95</v>
      </c>
      <c r="H55" s="203"/>
      <c r="I55" s="203"/>
      <c r="J55" s="203"/>
      <c r="L55" s="135"/>
    </row>
    <row r="56" spans="1:10" s="106" customFormat="1" ht="15.75" customHeight="1">
      <c r="A56" s="152">
        <f>A54+Vorgaben!$D$3+Vorgaben!$D$5</f>
        <v>0.6770833333333329</v>
      </c>
      <c r="B56" s="197" t="s">
        <v>89</v>
      </c>
      <c r="C56" s="198"/>
      <c r="D56" s="198"/>
      <c r="E56" s="150" t="str">
        <f>IF(Rechnen2!$X$3=6,'Gruppen-Tabellen2'!B18,"G4")</f>
        <v>G4</v>
      </c>
      <c r="F56" s="102" t="s">
        <v>13</v>
      </c>
      <c r="G56" s="151" t="str">
        <f>IF(Rechnen2!$Y$3=6,'Gruppen-Tabellen2'!B24,"H4")</f>
        <v>H4</v>
      </c>
      <c r="H56" s="104"/>
      <c r="I56" s="102" t="s">
        <v>13</v>
      </c>
      <c r="J56" s="105"/>
    </row>
    <row r="57" spans="1:12" s="136" customFormat="1" ht="12" customHeight="1">
      <c r="A57" s="132"/>
      <c r="B57" s="146">
        <f>B54+1</f>
        <v>53</v>
      </c>
      <c r="C57" s="160" t="s">
        <v>146</v>
      </c>
      <c r="D57" s="160"/>
      <c r="E57" s="134" t="s">
        <v>90</v>
      </c>
      <c r="F57" s="134"/>
      <c r="G57" s="135" t="s">
        <v>91</v>
      </c>
      <c r="H57" s="203"/>
      <c r="I57" s="203"/>
      <c r="J57" s="203"/>
      <c r="L57" s="135"/>
    </row>
    <row r="58" spans="1:10" s="106" customFormat="1" ht="15.75" customHeight="1">
      <c r="A58" s="98">
        <f>A56</f>
        <v>0.6770833333333329</v>
      </c>
      <c r="B58" s="197" t="s">
        <v>92</v>
      </c>
      <c r="C58" s="198"/>
      <c r="D58" s="198"/>
      <c r="E58" s="150" t="str">
        <f>IF(Rechnen2!$X$3=6,'Gruppen-Tabellen2'!B17,"G3")</f>
        <v>G3</v>
      </c>
      <c r="F58" s="102" t="s">
        <v>13</v>
      </c>
      <c r="G58" s="151" t="str">
        <f>IF(Rechnen2!$Y$3=6,'Gruppen-Tabellen2'!B23,"H3")</f>
        <v>H3</v>
      </c>
      <c r="H58" s="104"/>
      <c r="I58" s="102" t="s">
        <v>13</v>
      </c>
      <c r="J58" s="105"/>
    </row>
    <row r="59" spans="1:12" s="136" customFormat="1" ht="16.5" customHeight="1">
      <c r="A59" s="132"/>
      <c r="B59" s="146">
        <f>B57+1</f>
        <v>54</v>
      </c>
      <c r="C59" s="160" t="s">
        <v>148</v>
      </c>
      <c r="D59" s="160"/>
      <c r="E59" s="134" t="s">
        <v>93</v>
      </c>
      <c r="F59" s="134"/>
      <c r="G59" s="135" t="s">
        <v>94</v>
      </c>
      <c r="H59" s="203"/>
      <c r="I59" s="203"/>
      <c r="J59" s="203"/>
      <c r="L59" s="135"/>
    </row>
    <row r="60" spans="1:10" s="106" customFormat="1" ht="15.75" customHeight="1">
      <c r="A60" s="140">
        <f>A58+Vorgaben!$D$3+Vorgaben!$D$5</f>
        <v>0.6874999999999996</v>
      </c>
      <c r="B60" s="141">
        <f>B59+1</f>
        <v>55</v>
      </c>
      <c r="C60" s="199" t="s">
        <v>147</v>
      </c>
      <c r="D60" s="199"/>
      <c r="E60" s="142" t="str">
        <f>IF(OR(H52="",J52=""),"Winner X (Spiel 51)",IF(H52&gt;J52,E52,IF(H52&lt;=J52,G52)))</f>
        <v>Winner X (Spiel 51)</v>
      </c>
      <c r="F60" s="143" t="s">
        <v>13</v>
      </c>
      <c r="G60" s="149" t="str">
        <f>IF(Rechnen2!$V$3=6,'Gruppen-Tabellen2'!B4,"E2")</f>
        <v>E2</v>
      </c>
      <c r="H60" s="104"/>
      <c r="I60" s="102" t="s">
        <v>13</v>
      </c>
      <c r="J60" s="105"/>
    </row>
    <row r="61" spans="1:12" s="136" customFormat="1" ht="15" customHeight="1">
      <c r="A61" s="132"/>
      <c r="B61" s="133"/>
      <c r="C61" s="159"/>
      <c r="D61" s="159"/>
      <c r="E61" s="134" t="s">
        <v>109</v>
      </c>
      <c r="F61" s="134"/>
      <c r="G61" s="135" t="s">
        <v>102</v>
      </c>
      <c r="H61" s="203"/>
      <c r="I61" s="203"/>
      <c r="J61" s="203"/>
      <c r="L61" s="135"/>
    </row>
    <row r="62" spans="1:10" s="106" customFormat="1" ht="15.75" customHeight="1">
      <c r="A62" s="140">
        <f>A60</f>
        <v>0.6874999999999996</v>
      </c>
      <c r="B62" s="141">
        <f>B60+1</f>
        <v>56</v>
      </c>
      <c r="C62" s="199" t="s">
        <v>155</v>
      </c>
      <c r="D62" s="199"/>
      <c r="E62" s="142" t="str">
        <f>IF(OR(H54="",J54=""),"Winner Y (Spiel 52)",IF(H54&gt;J54,E54,IF(H54&lt;=J54,G54)))</f>
        <v>Winner Y (Spiel 52)</v>
      </c>
      <c r="F62" s="143" t="s">
        <v>13</v>
      </c>
      <c r="G62" s="149" t="str">
        <f>IF(Rechnen2!$W$3=6,'Gruppen-Tabellen2'!B10,"F2")</f>
        <v>F2</v>
      </c>
      <c r="H62" s="104"/>
      <c r="I62" s="102" t="s">
        <v>13</v>
      </c>
      <c r="J62" s="105"/>
    </row>
    <row r="63" spans="1:12" s="136" customFormat="1" ht="15.75" customHeight="1">
      <c r="A63" s="132"/>
      <c r="B63" s="133"/>
      <c r="C63" s="159"/>
      <c r="D63" s="159"/>
      <c r="E63" s="134" t="s">
        <v>103</v>
      </c>
      <c r="F63" s="134"/>
      <c r="G63" s="135" t="s">
        <v>43</v>
      </c>
      <c r="H63" s="203"/>
      <c r="I63" s="203"/>
      <c r="J63" s="203"/>
      <c r="L63" s="135"/>
    </row>
    <row r="64" spans="1:10" s="106" customFormat="1" ht="15.75" customHeight="1">
      <c r="A64" s="98">
        <f>A62+Vorgaben!$D$3+Vorgaben!$D$5</f>
        <v>0.6979166666666662</v>
      </c>
      <c r="B64" s="197" t="s">
        <v>96</v>
      </c>
      <c r="C64" s="198"/>
      <c r="D64" s="198"/>
      <c r="E64" s="150" t="str">
        <f>IF(Rechnen2!$X$3=6,'Gruppen-Tabellen2'!B16,"G2")</f>
        <v>G2</v>
      </c>
      <c r="F64" s="102" t="s">
        <v>13</v>
      </c>
      <c r="G64" s="151" t="str">
        <f>IF(Rechnen2!$Y$3=6,'Gruppen-Tabellen2'!B22,"H2")</f>
        <v>H2</v>
      </c>
      <c r="H64" s="104"/>
      <c r="I64" s="102" t="s">
        <v>13</v>
      </c>
      <c r="J64" s="105"/>
    </row>
    <row r="65" spans="1:12" s="136" customFormat="1" ht="12" customHeight="1">
      <c r="A65" s="132"/>
      <c r="B65" s="146">
        <f>B62+1</f>
        <v>57</v>
      </c>
      <c r="C65" s="160" t="s">
        <v>146</v>
      </c>
      <c r="D65" s="160"/>
      <c r="E65" s="134" t="s">
        <v>97</v>
      </c>
      <c r="F65" s="134"/>
      <c r="G65" s="135" t="s">
        <v>98</v>
      </c>
      <c r="H65" s="203"/>
      <c r="I65" s="203"/>
      <c r="J65" s="203"/>
      <c r="L65" s="135"/>
    </row>
    <row r="66" spans="1:10" s="106" customFormat="1" ht="15.75" customHeight="1">
      <c r="A66" s="98">
        <f>A64</f>
        <v>0.6979166666666662</v>
      </c>
      <c r="B66" s="197" t="s">
        <v>99</v>
      </c>
      <c r="C66" s="198"/>
      <c r="D66" s="198"/>
      <c r="E66" s="130" t="str">
        <f>IF(OR(H48="",J48=""),"Verlierer V (Spiel 49)",IF(H48&lt;J48,E48,IF(H48&gt;=J48,G48)))</f>
        <v>Verlierer V (Spiel 49)</v>
      </c>
      <c r="F66" s="102" t="s">
        <v>13</v>
      </c>
      <c r="G66" s="131" t="str">
        <f>IF(OR(H50="",J50=""),"Verlierer W (Spiel 50)",IF(H50&lt;J50,E50,IF(H50&gt;=J50,G50)))</f>
        <v>Verlierer W (Spiel 50)</v>
      </c>
      <c r="H66" s="104"/>
      <c r="I66" s="102" t="s">
        <v>13</v>
      </c>
      <c r="J66" s="105"/>
    </row>
    <row r="67" spans="1:12" s="136" customFormat="1" ht="16.5" customHeight="1">
      <c r="A67" s="132"/>
      <c r="B67" s="146">
        <f>B65+1</f>
        <v>58</v>
      </c>
      <c r="C67" s="160" t="s">
        <v>148</v>
      </c>
      <c r="D67" s="160"/>
      <c r="E67" s="134" t="s">
        <v>100</v>
      </c>
      <c r="F67" s="134"/>
      <c r="G67" s="135" t="s">
        <v>101</v>
      </c>
      <c r="H67" s="203"/>
      <c r="I67" s="203"/>
      <c r="J67" s="203"/>
      <c r="L67" s="135"/>
    </row>
    <row r="68" spans="1:10" s="106" customFormat="1" ht="15.75" customHeight="1">
      <c r="A68" s="140">
        <f>A66+Vorgaben!$D$3+Vorgaben!$D$5</f>
        <v>0.7083333333333328</v>
      </c>
      <c r="B68" s="141">
        <f>B67+1</f>
        <v>59</v>
      </c>
      <c r="C68" s="200" t="s">
        <v>149</v>
      </c>
      <c r="D68" s="200"/>
      <c r="E68" s="142" t="str">
        <f>IF(OR(H60="",J60=""),"Winner A (Spiel 55)",IF(H60&gt;J60,E60,IF(H60&lt;=J60,G60)))</f>
        <v>Winner A (Spiel 55)</v>
      </c>
      <c r="F68" s="143" t="s">
        <v>13</v>
      </c>
      <c r="G68" s="149" t="str">
        <f>IF(Rechnen2!$V$3=6,'Gruppen-Tabellen2'!B3,"E1")</f>
        <v>E1</v>
      </c>
      <c r="H68" s="104"/>
      <c r="I68" s="102" t="s">
        <v>13</v>
      </c>
      <c r="J68" s="105"/>
    </row>
    <row r="69" spans="1:12" s="136" customFormat="1" ht="16.5" customHeight="1">
      <c r="A69" s="132"/>
      <c r="B69" s="145"/>
      <c r="C69" s="161"/>
      <c r="D69" s="161"/>
      <c r="E69" s="134" t="s">
        <v>104</v>
      </c>
      <c r="F69" s="134"/>
      <c r="G69" s="135" t="s">
        <v>106</v>
      </c>
      <c r="H69" s="203"/>
      <c r="I69" s="203"/>
      <c r="J69" s="203"/>
      <c r="L69" s="135"/>
    </row>
    <row r="70" spans="1:10" s="106" customFormat="1" ht="15.75" customHeight="1">
      <c r="A70" s="140">
        <f>A68</f>
        <v>0.7083333333333328</v>
      </c>
      <c r="B70" s="141">
        <f>B68+1</f>
        <v>60</v>
      </c>
      <c r="C70" s="199" t="s">
        <v>156</v>
      </c>
      <c r="D70" s="199"/>
      <c r="E70" s="142" t="str">
        <f>IF(OR(H62="",J62=""),"Winner A (Spiel 56)",IF(H62&gt;J62,E62,IF(H62&lt;=J62,G62)))</f>
        <v>Winner A (Spiel 56)</v>
      </c>
      <c r="F70" s="143" t="s">
        <v>13</v>
      </c>
      <c r="G70" s="149" t="str">
        <f>IF(Rechnen2!$W$3=6,'Gruppen-Tabellen2'!B9,"F1")</f>
        <v>F1</v>
      </c>
      <c r="H70" s="104"/>
      <c r="I70" s="102" t="s">
        <v>13</v>
      </c>
      <c r="J70" s="105"/>
    </row>
    <row r="71" spans="1:12" s="136" customFormat="1" ht="15.75" customHeight="1">
      <c r="A71" s="137"/>
      <c r="B71" s="133"/>
      <c r="C71" s="159"/>
      <c r="D71" s="159"/>
      <c r="E71" s="134" t="s">
        <v>105</v>
      </c>
      <c r="F71" s="134"/>
      <c r="G71" s="135" t="s">
        <v>107</v>
      </c>
      <c r="H71" s="203"/>
      <c r="I71" s="203"/>
      <c r="J71" s="203"/>
      <c r="L71" s="135"/>
    </row>
    <row r="72" spans="1:10" s="106" customFormat="1" ht="15.75" customHeight="1">
      <c r="A72" s="152">
        <f>A70+Vorgaben!$D$3+Vorgaben!$D$5</f>
        <v>0.7187499999999994</v>
      </c>
      <c r="B72" s="197" t="s">
        <v>111</v>
      </c>
      <c r="C72" s="198"/>
      <c r="D72" s="198"/>
      <c r="E72" s="130" t="str">
        <f>IF(OR(H52="",J52=""),"Verlierer X (Spiel 51)",IF(H52&lt;J52,E52,IF(H52&gt;=J52,G52)))</f>
        <v>Verlierer X (Spiel 51)</v>
      </c>
      <c r="F72" s="102" t="s">
        <v>13</v>
      </c>
      <c r="G72" s="131" t="str">
        <f>IF(OR(H54="",J54=""),"Verlierer Y (Spiel 52)",IF(H54&lt;J54,E54,IF(H54&gt;=J54,G54)))</f>
        <v>Verlierer Y (Spiel 52)</v>
      </c>
      <c r="H72" s="104"/>
      <c r="I72" s="102" t="s">
        <v>13</v>
      </c>
      <c r="J72" s="105"/>
    </row>
    <row r="73" spans="1:12" s="136" customFormat="1" ht="12" customHeight="1">
      <c r="A73" s="137"/>
      <c r="B73" s="146">
        <f>B70+1</f>
        <v>61</v>
      </c>
      <c r="C73" s="160" t="s">
        <v>146</v>
      </c>
      <c r="D73" s="160"/>
      <c r="E73" s="134" t="s">
        <v>108</v>
      </c>
      <c r="F73" s="134"/>
      <c r="G73" s="135" t="s">
        <v>110</v>
      </c>
      <c r="H73" s="203"/>
      <c r="I73" s="203"/>
      <c r="J73" s="203"/>
      <c r="L73" s="135"/>
    </row>
    <row r="74" spans="1:10" s="106" customFormat="1" ht="15.75" customHeight="1">
      <c r="A74" s="152">
        <f>A72</f>
        <v>0.7187499999999994</v>
      </c>
      <c r="B74" s="197" t="s">
        <v>112</v>
      </c>
      <c r="C74" s="198"/>
      <c r="D74" s="198"/>
      <c r="E74" s="130" t="str">
        <f>IF(OR(H60="",J60=""),"Verlierer A (Spiel 55)",IF(H60&lt;J60,E60,IF(H60&gt;=J60,G60)))</f>
        <v>Verlierer A (Spiel 55)</v>
      </c>
      <c r="F74" s="102" t="s">
        <v>13</v>
      </c>
      <c r="G74" s="131" t="str">
        <f>IF(OR(H62="",J62=""),"Verlierer B (Spiel 56)",IF(H62&lt;J62,E62,IF(H62&gt;=J62,G62)))</f>
        <v>Verlierer B (Spiel 56)</v>
      </c>
      <c r="H74" s="104"/>
      <c r="I74" s="102" t="s">
        <v>13</v>
      </c>
      <c r="J74" s="105"/>
    </row>
    <row r="75" spans="1:12" s="136" customFormat="1" ht="12" customHeight="1">
      <c r="A75" s="137"/>
      <c r="B75" s="146">
        <f>B73+1</f>
        <v>62</v>
      </c>
      <c r="C75" s="160" t="s">
        <v>148</v>
      </c>
      <c r="D75" s="160"/>
      <c r="E75" s="134" t="s">
        <v>118</v>
      </c>
      <c r="F75" s="134"/>
      <c r="G75" s="135" t="s">
        <v>119</v>
      </c>
      <c r="H75" s="203"/>
      <c r="I75" s="203"/>
      <c r="J75" s="203"/>
      <c r="L75" s="135"/>
    </row>
    <row r="76" spans="1:10" s="106" customFormat="1" ht="15.75" customHeight="1">
      <c r="A76" s="152">
        <f>A74+Vorgaben!$D$3+Vorgaben!$D$5</f>
        <v>0.7291666666666661</v>
      </c>
      <c r="B76" s="197" t="s">
        <v>113</v>
      </c>
      <c r="C76" s="198"/>
      <c r="D76" s="198"/>
      <c r="E76" s="130" t="str">
        <f>IF(OR(H68="",J68=""),"Verlierer C (Spiel 59)",IF(H68&lt;J68,E68,IF(H68&gt;=J68,G68)))</f>
        <v>Verlierer C (Spiel 59)</v>
      </c>
      <c r="F76" s="102" t="s">
        <v>13</v>
      </c>
      <c r="G76" s="131" t="str">
        <f>IF(OR(H70="",J70=""),"Verlierer D (Spiel 60)",IF(H70&lt;J70,E70,IF(H70&gt;=J70,G70)))</f>
        <v>Verlierer D (Spiel 60)</v>
      </c>
      <c r="H76" s="104"/>
      <c r="I76" s="102" t="s">
        <v>13</v>
      </c>
      <c r="J76" s="105"/>
    </row>
    <row r="77" spans="1:12" s="136" customFormat="1" ht="12.75">
      <c r="A77" s="137"/>
      <c r="B77" s="146">
        <f>B75+1</f>
        <v>63</v>
      </c>
      <c r="C77" s="159" t="s">
        <v>148</v>
      </c>
      <c r="D77" s="159"/>
      <c r="E77" s="134" t="s">
        <v>116</v>
      </c>
      <c r="F77" s="134"/>
      <c r="G77" s="135" t="s">
        <v>117</v>
      </c>
      <c r="H77" s="203"/>
      <c r="I77" s="203"/>
      <c r="J77" s="203"/>
      <c r="L77" s="135"/>
    </row>
    <row r="78" spans="1:10" s="106" customFormat="1" ht="15.75" customHeight="1">
      <c r="A78" s="140">
        <f>A76</f>
        <v>0.7291666666666661</v>
      </c>
      <c r="B78" s="210" t="s">
        <v>150</v>
      </c>
      <c r="C78" s="211"/>
      <c r="D78" s="211"/>
      <c r="E78" s="142" t="str">
        <f>IF(OR(H68="",J68=""),"Winner C (Spiel 59)",IF(H68&gt;J68,E68,IF(H68&lt;=J68,G68)))</f>
        <v>Winner C (Spiel 59)</v>
      </c>
      <c r="F78" s="143" t="s">
        <v>13</v>
      </c>
      <c r="G78" s="144" t="str">
        <f>IF(OR(H70="",J70=""),"Winner D (Spiel 60)",IF(H70&gt;J70,E70,IF(H70&lt;=J70,G70)))</f>
        <v>Winner D (Spiel 60)</v>
      </c>
      <c r="H78" s="104"/>
      <c r="I78" s="102" t="s">
        <v>13</v>
      </c>
      <c r="J78" s="105"/>
    </row>
    <row r="79" spans="1:12" s="136" customFormat="1" ht="12.75" customHeight="1">
      <c r="A79" s="132"/>
      <c r="B79" s="133"/>
      <c r="C79" s="159"/>
      <c r="D79" s="159"/>
      <c r="E79" s="134" t="s">
        <v>114</v>
      </c>
      <c r="F79" s="134"/>
      <c r="G79" s="135" t="s">
        <v>115</v>
      </c>
      <c r="H79" s="203"/>
      <c r="I79" s="203"/>
      <c r="J79" s="203"/>
      <c r="L79" s="135"/>
    </row>
    <row r="80" spans="2:11" ht="15" customHeight="1" hidden="1">
      <c r="B80" s="92"/>
      <c r="E80" s="92"/>
      <c r="G80" s="92"/>
      <c r="I80" s="92"/>
      <c r="K80" s="99"/>
    </row>
    <row r="81" spans="2:11" ht="15" customHeight="1" hidden="1">
      <c r="B81" s="92"/>
      <c r="E81" s="92"/>
      <c r="G81" s="92"/>
      <c r="I81" s="92"/>
      <c r="K81" s="99"/>
    </row>
    <row r="82" spans="2:11" ht="15" customHeight="1" hidden="1">
      <c r="B82" s="92"/>
      <c r="E82" s="92"/>
      <c r="G82" s="92"/>
      <c r="I82" s="92"/>
      <c r="K82" s="99"/>
    </row>
    <row r="83" spans="2:11" ht="15" customHeight="1" hidden="1">
      <c r="B83" s="92"/>
      <c r="E83" s="92"/>
      <c r="G83" s="92"/>
      <c r="I83" s="92"/>
      <c r="K83" s="99"/>
    </row>
    <row r="84" spans="1:11" ht="15">
      <c r="A84" s="92"/>
      <c r="B84" s="110" t="s">
        <v>51</v>
      </c>
      <c r="C84" s="195" t="str">
        <f>IF(OR(H78="",J78=""),"Sieger Endspiel",IF(H78&gt;J78,E78,IF(H78&lt;=J78,G78)))</f>
        <v>Sieger Endspiel</v>
      </c>
      <c r="D84" s="208"/>
      <c r="E84" s="208"/>
      <c r="F84" s="209"/>
      <c r="G84" s="111"/>
      <c r="K84" s="99"/>
    </row>
    <row r="85" spans="1:7" ht="15">
      <c r="A85" s="92"/>
      <c r="B85" s="110" t="s">
        <v>52</v>
      </c>
      <c r="C85" s="195" t="str">
        <f>IF(OR(H78="",J78=""),"Verlierer Endspiel",IF(H78&lt;J78,E78,IF(H78&gt;=J78,G78)))</f>
        <v>Verlierer Endspiel</v>
      </c>
      <c r="D85" s="208"/>
      <c r="E85" s="208"/>
      <c r="F85" s="209"/>
      <c r="G85" s="111"/>
    </row>
    <row r="86" spans="1:7" ht="15">
      <c r="A86" s="92"/>
      <c r="B86" s="110" t="s">
        <v>53</v>
      </c>
      <c r="C86" s="195" t="str">
        <f>IF(OR(H76="",J76=""),"Sieger Spiel 63",IF(H76&gt;J76,E76,IF(H76&lt;=J76,G76)))</f>
        <v>Sieger Spiel 63</v>
      </c>
      <c r="D86" s="195"/>
      <c r="E86" s="195"/>
      <c r="F86" s="196"/>
      <c r="G86" s="111"/>
    </row>
    <row r="87" spans="1:7" ht="15">
      <c r="A87" s="92"/>
      <c r="B87" s="110" t="s">
        <v>54</v>
      </c>
      <c r="C87" s="195" t="str">
        <f>IF(OR(H76="",J76=""),"Verlierer Spiel 63",IF(H76&lt;J76,E76,IF(H76&gt;=J76,G76)))</f>
        <v>Verlierer Spiel 63</v>
      </c>
      <c r="D87" s="195"/>
      <c r="E87" s="195"/>
      <c r="F87" s="196"/>
      <c r="G87" s="111"/>
    </row>
    <row r="88" spans="1:7" ht="15">
      <c r="A88" s="92"/>
      <c r="B88" s="110" t="s">
        <v>55</v>
      </c>
      <c r="C88" s="195" t="str">
        <f>IF(OR(H74="",J74=""),"Sieger Spiel 62",IF(H74&gt;J74,E74,IF(H74&lt;=J74,G74)))</f>
        <v>Sieger Spiel 62</v>
      </c>
      <c r="D88" s="195"/>
      <c r="E88" s="195"/>
      <c r="F88" s="196"/>
      <c r="G88" s="111"/>
    </row>
    <row r="89" spans="1:7" ht="15">
      <c r="A89" s="92"/>
      <c r="B89" s="110" t="s">
        <v>56</v>
      </c>
      <c r="C89" s="195" t="str">
        <f>IF(OR(H74="",J74=""),"Verlierer Spiel 62",IF(H74&lt;J74,E74,IF(H74&gt;=J74,G74)))</f>
        <v>Verlierer Spiel 62</v>
      </c>
      <c r="D89" s="195"/>
      <c r="E89" s="195"/>
      <c r="F89" s="196"/>
      <c r="G89" s="111"/>
    </row>
    <row r="90" spans="1:7" ht="15">
      <c r="A90" s="92"/>
      <c r="B90" s="110" t="s">
        <v>57</v>
      </c>
      <c r="C90" s="195" t="str">
        <f>IF(OR(H72="",J72=""),"Sieger Spiel 61",IF(H72&gt;J72,E72,IF(H72&lt;=J72,G72)))</f>
        <v>Sieger Spiel 61</v>
      </c>
      <c r="D90" s="195"/>
      <c r="E90" s="195"/>
      <c r="F90" s="196"/>
      <c r="G90" s="111"/>
    </row>
    <row r="91" spans="1:7" ht="15">
      <c r="A91" s="92"/>
      <c r="B91" s="110" t="s">
        <v>58</v>
      </c>
      <c r="C91" s="195" t="str">
        <f>IF(OR(H72="",J72=""),"Verlierer Spiel 61",IF(H72&lt;J72,E72,IF(H72&gt;=J72,G72)))</f>
        <v>Verlierer Spiel 61</v>
      </c>
      <c r="D91" s="195"/>
      <c r="E91" s="195"/>
      <c r="F91" s="196"/>
      <c r="G91" s="111"/>
    </row>
    <row r="92" spans="1:7" ht="15">
      <c r="A92" s="92"/>
      <c r="B92" s="110" t="s">
        <v>59</v>
      </c>
      <c r="C92" s="195" t="str">
        <f>IF(OR(H66="",J66=""),"Sieger Spiel 58",IF(H66&gt;J66,E66,IF(H66&lt;=J66,G66)))</f>
        <v>Sieger Spiel 58</v>
      </c>
      <c r="D92" s="195"/>
      <c r="E92" s="195"/>
      <c r="F92" s="196"/>
      <c r="G92" s="111"/>
    </row>
    <row r="93" spans="1:7" ht="15">
      <c r="A93" s="92"/>
      <c r="B93" s="110" t="s">
        <v>60</v>
      </c>
      <c r="C93" s="195" t="str">
        <f>IF(OR(H66="",J66=""),"Verlierer Spiel 58",IF(H66&lt;J66,E66,IF(H66&gt;=J66,G66)))</f>
        <v>Verlierer Spiel 58</v>
      </c>
      <c r="D93" s="195"/>
      <c r="E93" s="195"/>
      <c r="F93" s="196"/>
      <c r="G93" s="111"/>
    </row>
    <row r="94" spans="1:7" ht="15">
      <c r="A94" s="92"/>
      <c r="B94" s="110" t="s">
        <v>61</v>
      </c>
      <c r="C94" s="195" t="str">
        <f>IF(OR(H64="",J64=""),"Sieger Spiel 57",IF(H64&gt;J64,E64,IF(H64&lt;=J64,G64)))</f>
        <v>Sieger Spiel 57</v>
      </c>
      <c r="D94" s="195"/>
      <c r="E94" s="195"/>
      <c r="F94" s="196"/>
      <c r="G94" s="111"/>
    </row>
    <row r="95" spans="1:7" ht="15">
      <c r="A95" s="92"/>
      <c r="B95" s="110" t="s">
        <v>62</v>
      </c>
      <c r="C95" s="195" t="str">
        <f>IF(OR(H64="",J64=""),"Verlierer Spiel 57",IF(H64&lt;J64,E64,IF(H64&gt;=J64,G64)))</f>
        <v>Verlierer Spiel 57</v>
      </c>
      <c r="D95" s="195"/>
      <c r="E95" s="195"/>
      <c r="F95" s="196"/>
      <c r="G95" s="111"/>
    </row>
    <row r="96" spans="2:6" ht="15">
      <c r="B96" s="110" t="s">
        <v>63</v>
      </c>
      <c r="C96" s="195" t="str">
        <f>IF(OR(H58="",J58=""),"Sieger Spiel 54",IF(H58&gt;J58,E58,IF(H58&lt;=J58,G58)))</f>
        <v>Sieger Spiel 54</v>
      </c>
      <c r="D96" s="195"/>
      <c r="E96" s="195"/>
      <c r="F96" s="196"/>
    </row>
    <row r="97" spans="2:6" ht="15">
      <c r="B97" s="110" t="s">
        <v>64</v>
      </c>
      <c r="C97" s="195" t="str">
        <f>IF(OR(H58="",J58=""),"Verlierer Spiel 54",IF(H58&lt;J58,E58,IF(H58&gt;=J58,G58)))</f>
        <v>Verlierer Spiel 54</v>
      </c>
      <c r="D97" s="195"/>
      <c r="E97" s="195"/>
      <c r="F97" s="196"/>
    </row>
    <row r="98" spans="2:6" ht="15">
      <c r="B98" s="110" t="s">
        <v>78</v>
      </c>
      <c r="C98" s="195" t="str">
        <f>IF(OR(H56="",J56=""),"Sieger Spiel 53",IF(H56&gt;J56,E56,IF(H56&lt;=J56,G56)))</f>
        <v>Sieger Spiel 53</v>
      </c>
      <c r="D98" s="195"/>
      <c r="E98" s="195"/>
      <c r="F98" s="196"/>
    </row>
    <row r="99" spans="2:6" ht="15">
      <c r="B99" s="110" t="s">
        <v>79</v>
      </c>
      <c r="C99" s="195" t="str">
        <f>IF(OR(H56="",J56=""),"Verlierer Spiel 53",IF(H56&lt;J56,E56,IF(H56&gt;=J56,G56)))</f>
        <v>Verlierer Spiel 53</v>
      </c>
      <c r="D99" s="195"/>
      <c r="E99" s="195"/>
      <c r="F99" s="196"/>
    </row>
  </sheetData>
  <sheetProtection password="E760" sheet="1" objects="1" scenarios="1"/>
  <mergeCells count="109">
    <mergeCell ref="H73:J73"/>
    <mergeCell ref="H65:J65"/>
    <mergeCell ref="F1:H1"/>
    <mergeCell ref="G2:H2"/>
    <mergeCell ref="H79:J79"/>
    <mergeCell ref="C85:F85"/>
    <mergeCell ref="H75:J75"/>
    <mergeCell ref="H77:J77"/>
    <mergeCell ref="C84:F84"/>
    <mergeCell ref="B78:D78"/>
    <mergeCell ref="B76:D76"/>
    <mergeCell ref="H59:J59"/>
    <mergeCell ref="H61:J61"/>
    <mergeCell ref="B58:D58"/>
    <mergeCell ref="C60:D60"/>
    <mergeCell ref="H71:J71"/>
    <mergeCell ref="B64:D64"/>
    <mergeCell ref="H63:J63"/>
    <mergeCell ref="H69:J69"/>
    <mergeCell ref="C70:D70"/>
    <mergeCell ref="H67:J67"/>
    <mergeCell ref="C25:D25"/>
    <mergeCell ref="C33:D33"/>
    <mergeCell ref="B47:D47"/>
    <mergeCell ref="C35:D35"/>
    <mergeCell ref="C32:D32"/>
    <mergeCell ref="H57:J57"/>
    <mergeCell ref="H53:J53"/>
    <mergeCell ref="H55:J55"/>
    <mergeCell ref="H49:J49"/>
    <mergeCell ref="H51:J51"/>
    <mergeCell ref="C36:D36"/>
    <mergeCell ref="C37:D37"/>
    <mergeCell ref="C40:D40"/>
    <mergeCell ref="E46:G46"/>
    <mergeCell ref="C48:D48"/>
    <mergeCell ref="C50:D50"/>
    <mergeCell ref="C38:D38"/>
    <mergeCell ref="C39:D39"/>
    <mergeCell ref="C22:D22"/>
    <mergeCell ref="C23:D23"/>
    <mergeCell ref="C52:D52"/>
    <mergeCell ref="C54:D54"/>
    <mergeCell ref="C41:D41"/>
    <mergeCell ref="C42:D42"/>
    <mergeCell ref="C43:D43"/>
    <mergeCell ref="C45:D45"/>
    <mergeCell ref="C44:D44"/>
    <mergeCell ref="C24:D24"/>
    <mergeCell ref="C26:D26"/>
    <mergeCell ref="C27:D27"/>
    <mergeCell ref="C30:D30"/>
    <mergeCell ref="C31:D31"/>
    <mergeCell ref="C28:D28"/>
    <mergeCell ref="C29:D29"/>
    <mergeCell ref="C62:D62"/>
    <mergeCell ref="B74:D74"/>
    <mergeCell ref="B72:D72"/>
    <mergeCell ref="B66:D66"/>
    <mergeCell ref="C68:D68"/>
    <mergeCell ref="A14:D14"/>
    <mergeCell ref="A15:D15"/>
    <mergeCell ref="A16:D16"/>
    <mergeCell ref="A17:D17"/>
    <mergeCell ref="C34:D34"/>
    <mergeCell ref="C99:F99"/>
    <mergeCell ref="C94:F94"/>
    <mergeCell ref="C95:F95"/>
    <mergeCell ref="C96:F96"/>
    <mergeCell ref="C97:F97"/>
    <mergeCell ref="C89:F89"/>
    <mergeCell ref="C90:F90"/>
    <mergeCell ref="C91:F91"/>
    <mergeCell ref="C92:F92"/>
    <mergeCell ref="A1:D1"/>
    <mergeCell ref="A2:D2"/>
    <mergeCell ref="A3:D3"/>
    <mergeCell ref="A4:D4"/>
    <mergeCell ref="C93:F93"/>
    <mergeCell ref="C98:F98"/>
    <mergeCell ref="C86:F86"/>
    <mergeCell ref="C87:F87"/>
    <mergeCell ref="C88:F88"/>
    <mergeCell ref="B56:D56"/>
    <mergeCell ref="A18:D18"/>
    <mergeCell ref="G15:H15"/>
    <mergeCell ref="A19:D19"/>
    <mergeCell ref="A5:D5"/>
    <mergeCell ref="A6:D6"/>
    <mergeCell ref="A7:D7"/>
    <mergeCell ref="A8:D8"/>
    <mergeCell ref="G17:H17"/>
    <mergeCell ref="G7:H7"/>
    <mergeCell ref="G8:H8"/>
    <mergeCell ref="G18:H18"/>
    <mergeCell ref="G19:H19"/>
    <mergeCell ref="A9:D9"/>
    <mergeCell ref="A12:D12"/>
    <mergeCell ref="A13:D13"/>
    <mergeCell ref="G16:H16"/>
    <mergeCell ref="G9:H9"/>
    <mergeCell ref="G5:H5"/>
    <mergeCell ref="G13:H13"/>
    <mergeCell ref="G14:H14"/>
    <mergeCell ref="G3:H3"/>
    <mergeCell ref="G4:H4"/>
    <mergeCell ref="G11:H11"/>
    <mergeCell ref="G6:H6"/>
    <mergeCell ref="G12:H12"/>
  </mergeCells>
  <printOptions/>
  <pageMargins left="0.5118110236220472" right="0.15748031496062992" top="0.7480314960629921" bottom="0.2755905511811024" header="0.2362204724409449" footer="0"/>
  <pageSetup horizontalDpi="300" verticalDpi="300" orientation="portrait" paperSize="9" scale="95" r:id="rId2"/>
  <headerFooter alignWithMargins="0">
    <oddHeader>&amp;C&amp;"Arial,Fett"&amp;14&amp;EMinistranten-Turnier  Altersklasse II
Spielplan Zwischen- Endrunde
&amp;R15.12.2007
Stadionhalle Wiesloch</oddHeader>
  </headerFooter>
  <rowBreaks count="1" manualBreakCount="1">
    <brk id="45" max="255" man="1"/>
  </rowBreaks>
  <legacyDrawing r:id="rId1"/>
</worksheet>
</file>

<file path=xl/worksheets/sheet6.xml><?xml version="1.0" encoding="utf-8"?>
<worksheet xmlns="http://schemas.openxmlformats.org/spreadsheetml/2006/main" xmlns:r="http://schemas.openxmlformats.org/officeDocument/2006/relationships">
  <sheetPr codeName="Tabelle1"/>
  <dimension ref="A1:O24"/>
  <sheetViews>
    <sheetView showRowColHeaders="0" zoomScale="75" zoomScaleNormal="75" zoomScalePageLayoutView="0" workbookViewId="0" topLeftCell="A1">
      <selection activeCell="B1" sqref="B1:H1"/>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218" t="s">
        <v>65</v>
      </c>
      <c r="C1" s="219"/>
      <c r="D1" s="219"/>
      <c r="E1" s="219"/>
      <c r="F1" s="219"/>
      <c r="G1" s="219"/>
      <c r="H1" s="219"/>
      <c r="I1" s="30"/>
      <c r="J1" s="30"/>
      <c r="K1" s="30"/>
      <c r="L1" s="30"/>
      <c r="M1" s="30"/>
      <c r="N1" s="30"/>
      <c r="O1" s="30"/>
    </row>
    <row r="2" spans="1:9" ht="30" customHeight="1">
      <c r="A2" s="31" t="s">
        <v>39</v>
      </c>
      <c r="B2" s="32" t="s">
        <v>0</v>
      </c>
      <c r="C2" s="33" t="s">
        <v>31</v>
      </c>
      <c r="D2" s="32" t="s">
        <v>1</v>
      </c>
      <c r="E2" s="220" t="s">
        <v>2</v>
      </c>
      <c r="F2" s="220"/>
      <c r="G2" s="220"/>
      <c r="H2" s="32" t="s">
        <v>32</v>
      </c>
      <c r="I2" s="34"/>
    </row>
    <row r="3" spans="1:9" ht="18" customHeight="1">
      <c r="A3" s="37">
        <f>IF(Rechnen!$V$3=0,"",1)</f>
      </c>
      <c r="B3" s="38" t="str">
        <f>Rechnen!K3</f>
        <v>M01</v>
      </c>
      <c r="C3" s="38">
        <f>IF(Rechnen!$V$3=0,"",Rechnen!L3)</f>
      </c>
      <c r="D3" s="38">
        <f>IF(Rechnen!$V$3=0,"",Rechnen!M3)</f>
      </c>
      <c r="E3" s="38">
        <f>IF(Rechnen!$V$3=0,"",Rechnen!N3)</f>
      </c>
      <c r="F3" s="39" t="s">
        <v>13</v>
      </c>
      <c r="G3" s="38">
        <f>IF(Rechnen!$V$3=0,"",Rechnen!P3)</f>
      </c>
      <c r="H3" s="40">
        <f>IF(AND(E3="",G3=""),"",(E3-G3))</f>
      </c>
      <c r="I3" s="41"/>
    </row>
    <row r="4" spans="1:9" ht="18" customHeight="1">
      <c r="A4" s="37">
        <f>IF(Rechnen!$V$3=0,"",2)</f>
      </c>
      <c r="B4" s="38" t="str">
        <f>Rechnen!K4</f>
        <v>M02</v>
      </c>
      <c r="C4" s="38">
        <f>IF(Rechnen!$V$3=0,"",Rechnen!L4)</f>
      </c>
      <c r="D4" s="38">
        <f>IF(Rechnen!$V$3=0,"",Rechnen!M4)</f>
      </c>
      <c r="E4" s="38">
        <f>IF(Rechnen!$V$3=0,"",Rechnen!N4)</f>
      </c>
      <c r="F4" s="39" t="s">
        <v>13</v>
      </c>
      <c r="G4" s="38">
        <f>IF(Rechnen!$V$3=0,"",Rechnen!P4)</f>
      </c>
      <c r="H4" s="40">
        <f>IF(AND(E4="",G4=""),"",(E4-G4))</f>
      </c>
      <c r="I4" s="41"/>
    </row>
    <row r="5" spans="1:9" ht="18" customHeight="1">
      <c r="A5" s="37">
        <f>IF(Rechnen!$V$3=0,"",3)</f>
      </c>
      <c r="B5" s="38" t="str">
        <f>Rechnen!K5</f>
        <v>M03</v>
      </c>
      <c r="C5" s="38">
        <f>IF(Rechnen!$V$3=0,"",Rechnen!L5)</f>
      </c>
      <c r="D5" s="38">
        <f>IF(Rechnen!$V$3=0,"",Rechnen!M5)</f>
      </c>
      <c r="E5" s="38">
        <f>IF(Rechnen!$V$3=0,"",Rechnen!N5)</f>
      </c>
      <c r="F5" s="39" t="s">
        <v>13</v>
      </c>
      <c r="G5" s="38">
        <f>IF(Rechnen!$V$3=0,"",Rechnen!P5)</f>
      </c>
      <c r="H5" s="40">
        <f>IF(AND(E5="",G5=""),"",(E5-G5))</f>
      </c>
      <c r="I5" s="41"/>
    </row>
    <row r="6" spans="1:9" ht="18" customHeight="1">
      <c r="A6" s="37">
        <f>IF(Rechnen!$V$3=0,"",4)</f>
      </c>
      <c r="B6" s="38" t="str">
        <f>Rechnen!K6</f>
        <v>M04</v>
      </c>
      <c r="C6" s="38">
        <f>IF(Rechnen!$V$3=0,"",Rechnen!L6)</f>
      </c>
      <c r="D6" s="38">
        <f>IF(Rechnen!$V$3=0,"",Rechnen!M6)</f>
      </c>
      <c r="E6" s="38">
        <f>IF(Rechnen!$V$3=0,"",Rechnen!N6)</f>
      </c>
      <c r="F6" s="39" t="s">
        <v>13</v>
      </c>
      <c r="G6" s="38">
        <f>IF(Rechnen!$V$3=0,"",Rechnen!P6)</f>
      </c>
      <c r="H6" s="40">
        <f>IF(AND(E6="",G6=""),"",(E6-G6))</f>
      </c>
      <c r="I6" s="41"/>
    </row>
    <row r="7" spans="1:15" ht="15" customHeight="1">
      <c r="A7" s="214"/>
      <c r="B7" s="212" t="s">
        <v>6</v>
      </c>
      <c r="C7" s="216" t="s">
        <v>31</v>
      </c>
      <c r="D7" s="212" t="s">
        <v>1</v>
      </c>
      <c r="E7" s="212" t="s">
        <v>2</v>
      </c>
      <c r="F7" s="212"/>
      <c r="G7" s="212"/>
      <c r="H7" s="212" t="s">
        <v>32</v>
      </c>
      <c r="I7" s="42"/>
      <c r="J7" s="43"/>
      <c r="K7" s="43"/>
      <c r="L7" s="44"/>
      <c r="M7" s="45"/>
      <c r="N7" s="46"/>
      <c r="O7" s="46"/>
    </row>
    <row r="8" spans="1:15" ht="15" customHeight="1">
      <c r="A8" s="215"/>
      <c r="B8" s="213"/>
      <c r="C8" s="217"/>
      <c r="D8" s="213"/>
      <c r="E8" s="213"/>
      <c r="F8" s="213"/>
      <c r="G8" s="213"/>
      <c r="H8" s="213"/>
      <c r="I8" s="42"/>
      <c r="J8" s="43"/>
      <c r="K8" s="43"/>
      <c r="L8" s="44"/>
      <c r="M8" s="45"/>
      <c r="N8" s="46"/>
      <c r="O8" s="46"/>
    </row>
    <row r="9" spans="1:15" ht="18" customHeight="1">
      <c r="A9" s="37">
        <f>IF(Rechnen!$W$3=0,"",1)</f>
      </c>
      <c r="B9" s="38" t="str">
        <f>Rechnen!K10</f>
        <v>M05</v>
      </c>
      <c r="C9" s="38">
        <f>IF(Rechnen!$W$3=0,"",Rechnen!L10)</f>
      </c>
      <c r="D9" s="38">
        <f>IF(Rechnen!$W$3=0,"",Rechnen!M10)</f>
      </c>
      <c r="E9" s="38">
        <f>IF(Rechnen!$W$3=0,"",Rechnen!N10)</f>
      </c>
      <c r="F9" s="39" t="s">
        <v>13</v>
      </c>
      <c r="G9" s="38">
        <f>IF(Rechnen!$W$3=0,"",Rechnen!P10)</f>
      </c>
      <c r="H9" s="40">
        <f>IF(AND(E9="",G9=""),"",(E9-G9))</f>
      </c>
      <c r="I9" s="47"/>
      <c r="J9" s="45"/>
      <c r="K9" s="47"/>
      <c r="L9" s="44"/>
      <c r="M9" s="45"/>
      <c r="N9" s="46"/>
      <c r="O9" s="46"/>
    </row>
    <row r="10" spans="1:15" ht="18" customHeight="1">
      <c r="A10" s="37">
        <f>IF(Rechnen!$W$3=0,"",2)</f>
      </c>
      <c r="B10" s="38" t="str">
        <f>Rechnen!K11</f>
        <v>M06</v>
      </c>
      <c r="C10" s="38">
        <f>IF(Rechnen!$W$3=0,"",Rechnen!L11)</f>
      </c>
      <c r="D10" s="38">
        <f>IF(Rechnen!$W$3=0,"",Rechnen!M11)</f>
      </c>
      <c r="E10" s="38">
        <f>IF(Rechnen!$W$3=0,"",Rechnen!N11)</f>
      </c>
      <c r="F10" s="39" t="s">
        <v>13</v>
      </c>
      <c r="G10" s="38">
        <f>IF(Rechnen!$W$3=0,"",Rechnen!P11)</f>
      </c>
      <c r="H10" s="40">
        <f>IF(AND(E10="",G10=""),"",(E10-G10))</f>
      </c>
      <c r="I10" s="48"/>
      <c r="J10" s="49"/>
      <c r="K10" s="49"/>
      <c r="L10" s="49"/>
      <c r="M10" s="49"/>
      <c r="N10" s="49"/>
      <c r="O10" s="49"/>
    </row>
    <row r="11" spans="1:9" ht="18" customHeight="1">
      <c r="A11" s="37">
        <f>IF(Rechnen!$W$3=0,"",3)</f>
      </c>
      <c r="B11" s="38" t="str">
        <f>Rechnen!K12</f>
        <v>M07</v>
      </c>
      <c r="C11" s="38">
        <f>IF(Rechnen!$W$3=0,"",Rechnen!L12)</f>
      </c>
      <c r="D11" s="38">
        <f>IF(Rechnen!$W$3=0,"",Rechnen!M12)</f>
      </c>
      <c r="E11" s="38">
        <f>IF(Rechnen!$W$3=0,"",Rechnen!N12)</f>
      </c>
      <c r="F11" s="39" t="s">
        <v>13</v>
      </c>
      <c r="G11" s="38">
        <f>IF(Rechnen!$W$3=0,"",Rechnen!P12)</f>
      </c>
      <c r="H11" s="40">
        <f>IF(AND(E11="",G11=""),"",(E11-G11))</f>
      </c>
      <c r="I11" s="42"/>
    </row>
    <row r="12" spans="1:8" ht="18" customHeight="1">
      <c r="A12" s="37">
        <f>IF(Rechnen!$W$3=0,"",4)</f>
      </c>
      <c r="B12" s="38" t="str">
        <f>Rechnen!K13</f>
        <v>M08</v>
      </c>
      <c r="C12" s="38">
        <f>IF(Rechnen!$W$3=0,"",Rechnen!L13)</f>
      </c>
      <c r="D12" s="38">
        <f>IF(Rechnen!$W$3=0,"",Rechnen!M13)</f>
      </c>
      <c r="E12" s="38">
        <f>IF(Rechnen!$W$3=0,"",Rechnen!N13)</f>
      </c>
      <c r="F12" s="39" t="s">
        <v>13</v>
      </c>
      <c r="G12" s="38">
        <f>IF(Rechnen!$W$3=0,"",Rechnen!P13)</f>
      </c>
      <c r="H12" s="40">
        <f>IF(AND(E12="",G12=""),"",(E12-G12))</f>
      </c>
    </row>
    <row r="13" spans="1:8" ht="18" customHeight="1">
      <c r="A13" s="214"/>
      <c r="B13" s="212" t="s">
        <v>3</v>
      </c>
      <c r="C13" s="216" t="s">
        <v>31</v>
      </c>
      <c r="D13" s="212" t="s">
        <v>1</v>
      </c>
      <c r="E13" s="212" t="s">
        <v>2</v>
      </c>
      <c r="F13" s="212"/>
      <c r="G13" s="212"/>
      <c r="H13" s="212" t="s">
        <v>32</v>
      </c>
    </row>
    <row r="14" spans="1:8" ht="15" customHeight="1">
      <c r="A14" s="215"/>
      <c r="B14" s="213"/>
      <c r="C14" s="217"/>
      <c r="D14" s="213"/>
      <c r="E14" s="213"/>
      <c r="F14" s="213"/>
      <c r="G14" s="213"/>
      <c r="H14" s="213"/>
    </row>
    <row r="15" spans="1:8" ht="15">
      <c r="A15" s="37">
        <f>IF(Rechnen!$X$3=0,"",1)</f>
      </c>
      <c r="B15" s="38" t="str">
        <f>Rechnen!K17</f>
        <v>M09</v>
      </c>
      <c r="C15" s="38">
        <f>IF(Rechnen!$X$3=0,"",Rechnen!L17)</f>
      </c>
      <c r="D15" s="38">
        <f>IF(Rechnen!$X$3=0,"",Rechnen!M17)</f>
      </c>
      <c r="E15" s="38">
        <f>IF(Rechnen!$X$3=0,"",Rechnen!N17)</f>
      </c>
      <c r="F15" s="39" t="s">
        <v>13</v>
      </c>
      <c r="G15" s="38">
        <f>IF(Rechnen!$X$3=0,"",Rechnen!P17)</f>
      </c>
      <c r="H15" s="40">
        <f>IF(AND(E15="",G15=""),"",(E15-G15))</f>
      </c>
    </row>
    <row r="16" spans="1:8" ht="15">
      <c r="A16" s="37">
        <f>IF(Rechnen!$X$3=0,"",2)</f>
      </c>
      <c r="B16" s="38" t="str">
        <f>Rechnen!K18</f>
        <v>M10</v>
      </c>
      <c r="C16" s="38">
        <f>IF(Rechnen!$X$3=0,"",Rechnen!L18)</f>
      </c>
      <c r="D16" s="38">
        <f>IF(Rechnen!$X$3=0,"",Rechnen!M18)</f>
      </c>
      <c r="E16" s="38">
        <f>IF(Rechnen!$X$3=0,"",Rechnen!N18)</f>
      </c>
      <c r="F16" s="39" t="s">
        <v>13</v>
      </c>
      <c r="G16" s="38">
        <f>IF(Rechnen!$X$3=0,"",Rechnen!P18)</f>
      </c>
      <c r="H16" s="40">
        <f>IF(AND(E16="",G16=""),"",(E16-G16))</f>
      </c>
    </row>
    <row r="17" spans="1:8" ht="15">
      <c r="A17" s="37">
        <f>IF(Rechnen!$X$3=0,"",3)</f>
      </c>
      <c r="B17" s="38" t="str">
        <f>Rechnen!K19</f>
        <v>M11</v>
      </c>
      <c r="C17" s="38">
        <f>IF(Rechnen!$X$3=0,"",Rechnen!L19)</f>
      </c>
      <c r="D17" s="38">
        <f>IF(Rechnen!$X$3=0,"",Rechnen!M19)</f>
      </c>
      <c r="E17" s="38">
        <f>IF(Rechnen!$X$3=0,"",Rechnen!N19)</f>
      </c>
      <c r="F17" s="39" t="s">
        <v>13</v>
      </c>
      <c r="G17" s="38">
        <f>IF(Rechnen!$X$3=0,"",Rechnen!P19)</f>
      </c>
      <c r="H17" s="40">
        <f>IF(AND(E17="",G17=""),"",(E17-G17))</f>
      </c>
    </row>
    <row r="18" spans="1:8" ht="15">
      <c r="A18" s="37">
        <f>IF(Rechnen!$X$3=0,"",4)</f>
      </c>
      <c r="B18" s="38" t="str">
        <f>Rechnen!K20</f>
        <v>M12</v>
      </c>
      <c r="C18" s="38">
        <f>IF(Rechnen!$X$3=0,"",Rechnen!L20)</f>
      </c>
      <c r="D18" s="38">
        <f>IF(Rechnen!$X$3=0,"",Rechnen!M20)</f>
      </c>
      <c r="E18" s="38">
        <f>IF(Rechnen!$X$3=0,"",Rechnen!N20)</f>
      </c>
      <c r="F18" s="39" t="s">
        <v>13</v>
      </c>
      <c r="G18" s="38">
        <f>IF(Rechnen!$X$3=0,"",Rechnen!P20)</f>
      </c>
      <c r="H18" s="40">
        <f>IF(AND(E18="",G18=""),"",(E18-G18))</f>
      </c>
    </row>
    <row r="19" spans="1:8" ht="15">
      <c r="A19" s="214"/>
      <c r="B19" s="212" t="s">
        <v>7</v>
      </c>
      <c r="C19" s="216" t="s">
        <v>31</v>
      </c>
      <c r="D19" s="212" t="s">
        <v>1</v>
      </c>
      <c r="E19" s="212" t="s">
        <v>2</v>
      </c>
      <c r="F19" s="212"/>
      <c r="G19" s="212"/>
      <c r="H19" s="212" t="s">
        <v>32</v>
      </c>
    </row>
    <row r="20" spans="1:8" ht="15">
      <c r="A20" s="215"/>
      <c r="B20" s="213"/>
      <c r="C20" s="217"/>
      <c r="D20" s="213"/>
      <c r="E20" s="213"/>
      <c r="F20" s="213"/>
      <c r="G20" s="213"/>
      <c r="H20" s="213"/>
    </row>
    <row r="21" spans="1:8" ht="15">
      <c r="A21" s="37">
        <f>IF(Rechnen!$Y$3=0,"",1)</f>
      </c>
      <c r="B21" s="38" t="str">
        <f>Rechnen!K24</f>
        <v>M13</v>
      </c>
      <c r="C21" s="38">
        <f>IF(Rechnen!$Y$3=0,"",Rechnen!L24)</f>
      </c>
      <c r="D21" s="38">
        <f>IF(Rechnen!$Y$3=0,"",Rechnen!M24)</f>
      </c>
      <c r="E21" s="38">
        <f>IF(Rechnen!$Y$3=0,"",Rechnen!N24)</f>
      </c>
      <c r="F21" s="39" t="s">
        <v>13</v>
      </c>
      <c r="G21" s="38">
        <f>IF(Rechnen!$Y$3=0,"",Rechnen!P24)</f>
      </c>
      <c r="H21" s="40">
        <f>IF(AND(E21="",G21=""),"",(E21-G21))</f>
      </c>
    </row>
    <row r="22" spans="1:8" ht="15">
      <c r="A22" s="37">
        <f>IF(Rechnen!$Y$3=0,"",2)</f>
      </c>
      <c r="B22" s="38" t="str">
        <f>Rechnen!K25</f>
        <v>M14</v>
      </c>
      <c r="C22" s="38">
        <f>IF(Rechnen!$Y$3=0,"",Rechnen!L25)</f>
      </c>
      <c r="D22" s="38">
        <f>IF(Rechnen!$Y$3=0,"",Rechnen!M25)</f>
      </c>
      <c r="E22" s="38">
        <f>IF(Rechnen!$Y$3=0,"",Rechnen!N25)</f>
      </c>
      <c r="F22" s="39" t="s">
        <v>13</v>
      </c>
      <c r="G22" s="38">
        <f>IF(Rechnen!$Y$3=0,"",Rechnen!P25)</f>
      </c>
      <c r="H22" s="40">
        <f>IF(AND(E22="",G22=""),"",(E22-G22))</f>
      </c>
    </row>
    <row r="23" spans="1:8" ht="15">
      <c r="A23" s="37">
        <f>IF(Rechnen!$Y$3=0,"",3)</f>
      </c>
      <c r="B23" s="38" t="str">
        <f>Rechnen!K26</f>
        <v>M15</v>
      </c>
      <c r="C23" s="38">
        <f>IF(Rechnen!$Y$3=0,"",Rechnen!L26)</f>
      </c>
      <c r="D23" s="38">
        <f>IF(Rechnen!$Y$3=0,"",Rechnen!M26)</f>
      </c>
      <c r="E23" s="38">
        <f>IF(Rechnen!$Y$3=0,"",Rechnen!N26)</f>
      </c>
      <c r="F23" s="39" t="s">
        <v>13</v>
      </c>
      <c r="G23" s="38">
        <f>IF(Rechnen!$Y$3=0,"",Rechnen!P26)</f>
      </c>
      <c r="H23" s="40">
        <f>IF(AND(E23="",G23=""),"",(E23-G23))</f>
      </c>
    </row>
    <row r="24" spans="1:8" ht="15">
      <c r="A24" s="37">
        <f>IF(Rechnen!$Y$3=0,"",4)</f>
      </c>
      <c r="B24" s="38" t="str">
        <f>Rechnen!K27</f>
        <v>M16</v>
      </c>
      <c r="C24" s="38">
        <f>IF(Rechnen!$Y$3=0,"",Rechnen!L27)</f>
      </c>
      <c r="D24" s="38">
        <f>IF(Rechnen!$Y$3=0,"",Rechnen!M27)</f>
      </c>
      <c r="E24" s="38">
        <f>IF(Rechnen!$Y$3=0,"",Rechnen!N27)</f>
      </c>
      <c r="F24" s="39" t="s">
        <v>13</v>
      </c>
      <c r="G24" s="38">
        <f>IF(Rechnen!$Y$3=0,"",Rechnen!P27)</f>
      </c>
      <c r="H24" s="40">
        <f>IF(AND(E24="",G24=""),"",(E24-G24))</f>
      </c>
    </row>
  </sheetData>
  <sheetProtection password="E760" sheet="1" objects="1" scenarios="1"/>
  <mergeCells count="20">
    <mergeCell ref="A7:A8"/>
    <mergeCell ref="H7:H8"/>
    <mergeCell ref="E7:G8"/>
    <mergeCell ref="E13:G14"/>
    <mergeCell ref="H13:H14"/>
    <mergeCell ref="B1:H1"/>
    <mergeCell ref="E2:G2"/>
    <mergeCell ref="C7:C8"/>
    <mergeCell ref="B7:B8"/>
    <mergeCell ref="D7:D8"/>
    <mergeCell ref="E19:G20"/>
    <mergeCell ref="H19:H20"/>
    <mergeCell ref="A13:A14"/>
    <mergeCell ref="B13:B14"/>
    <mergeCell ref="A19:A20"/>
    <mergeCell ref="B19:B20"/>
    <mergeCell ref="C19:C20"/>
    <mergeCell ref="D19:D20"/>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&amp;R&amp;"Arial,Fett"&amp;12
</oddHeader>
  </headerFooter>
  <colBreaks count="1" manualBreakCount="1">
    <brk id="9" max="65535" man="1"/>
  </colBreaks>
  <legacyDrawing r:id="rId2"/>
</worksheet>
</file>

<file path=xl/worksheets/sheet7.xml><?xml version="1.0" encoding="utf-8"?>
<worksheet xmlns="http://schemas.openxmlformats.org/spreadsheetml/2006/main" xmlns:r="http://schemas.openxmlformats.org/officeDocument/2006/relationships">
  <sheetPr codeName="Tabelle5"/>
  <dimension ref="A1:O24"/>
  <sheetViews>
    <sheetView zoomScale="75" zoomScaleNormal="75" zoomScalePageLayoutView="0" workbookViewId="0" topLeftCell="A1">
      <selection activeCell="A13" sqref="A13:A14"/>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219" t="s">
        <v>49</v>
      </c>
      <c r="C1" s="219"/>
      <c r="D1" s="219"/>
      <c r="E1" s="219"/>
      <c r="F1" s="219"/>
      <c r="G1" s="219"/>
      <c r="H1" s="219"/>
      <c r="I1" s="30"/>
      <c r="J1" s="30"/>
      <c r="K1" s="30"/>
      <c r="L1" s="30"/>
      <c r="M1" s="30"/>
      <c r="N1" s="30"/>
      <c r="O1" s="30"/>
    </row>
    <row r="2" spans="1:9" ht="30" customHeight="1">
      <c r="A2" s="31" t="s">
        <v>39</v>
      </c>
      <c r="B2" s="32" t="s">
        <v>45</v>
      </c>
      <c r="C2" s="33" t="s">
        <v>31</v>
      </c>
      <c r="D2" s="32" t="s">
        <v>1</v>
      </c>
      <c r="E2" s="220" t="s">
        <v>2</v>
      </c>
      <c r="F2" s="220"/>
      <c r="G2" s="220"/>
      <c r="H2" s="32" t="s">
        <v>32</v>
      </c>
      <c r="I2" s="34"/>
    </row>
    <row r="3" spans="1:9" ht="18" customHeight="1">
      <c r="A3" s="37">
        <f>IF(Rechnen2!$V$3=0,"",1)</f>
      </c>
      <c r="B3" s="38" t="str">
        <f>Rechnen2!K3</f>
        <v>A1</v>
      </c>
      <c r="C3" s="38">
        <f>IF(Rechnen2!$V$3=0,"",Rechnen2!L3)</f>
      </c>
      <c r="D3" s="38">
        <f>IF(Rechnen2!$V$3=0,"",Rechnen2!M3)</f>
      </c>
      <c r="E3" s="38">
        <f>IF(Rechnen2!$V$3=0,"",Rechnen2!N3)</f>
      </c>
      <c r="F3" s="39" t="s">
        <v>13</v>
      </c>
      <c r="G3" s="38">
        <f>IF(Rechnen2!$V$3=0,"",Rechnen2!P3)</f>
      </c>
      <c r="H3" s="40">
        <f>IF(AND(E3="",G3=""),"",(E3-G3))</f>
      </c>
      <c r="I3" s="41"/>
    </row>
    <row r="4" spans="1:9" ht="18" customHeight="1">
      <c r="A4" s="37">
        <f>IF(Rechnen2!$V$3=0,"",2)</f>
      </c>
      <c r="B4" s="38" t="str">
        <f>Rechnen2!K4</f>
        <v>B1</v>
      </c>
      <c r="C4" s="38">
        <f>IF(Rechnen2!$V$3=0,"",Rechnen2!L4)</f>
      </c>
      <c r="D4" s="38">
        <f>IF(Rechnen2!$V$3=0,"",Rechnen2!M4)</f>
      </c>
      <c r="E4" s="38">
        <f>IF(Rechnen2!$V$3=0,"",Rechnen2!N4)</f>
      </c>
      <c r="F4" s="39" t="s">
        <v>13</v>
      </c>
      <c r="G4" s="38">
        <f>IF(Rechnen2!$V$3=0,"",Rechnen2!P4)</f>
      </c>
      <c r="H4" s="40">
        <f>IF(AND(E4="",G4=""),"",(E4-G4))</f>
      </c>
      <c r="I4" s="41"/>
    </row>
    <row r="5" spans="1:9" ht="18" customHeight="1">
      <c r="A5" s="37">
        <f>IF(Rechnen2!$V$3=0,"",3)</f>
      </c>
      <c r="B5" s="38" t="str">
        <f>Rechnen2!K5</f>
        <v>C2</v>
      </c>
      <c r="C5" s="38">
        <f>IF(Rechnen2!$V$3=0,"",Rechnen2!L5)</f>
      </c>
      <c r="D5" s="38">
        <f>IF(Rechnen2!$V$3=0,"",Rechnen2!M5)</f>
      </c>
      <c r="E5" s="38">
        <f>IF(Rechnen2!$V$3=0,"",Rechnen2!N5)</f>
      </c>
      <c r="F5" s="39" t="s">
        <v>13</v>
      </c>
      <c r="G5" s="38">
        <f>IF(Rechnen2!$V$3=0,"",Rechnen2!P5)</f>
      </c>
      <c r="H5" s="40">
        <f>IF(AND(E5="",G5=""),"",(E5-G5))</f>
      </c>
      <c r="I5" s="41"/>
    </row>
    <row r="6" spans="1:9" ht="18" customHeight="1">
      <c r="A6" s="37">
        <f>IF(Rechnen2!$V$3=0,"",4)</f>
      </c>
      <c r="B6" s="38" t="str">
        <f>Rechnen2!K6</f>
        <v>D2</v>
      </c>
      <c r="C6" s="38">
        <f>IF(Rechnen2!$V$3=0,"",Rechnen2!L6)</f>
      </c>
      <c r="D6" s="38">
        <f>IF(Rechnen2!$V$3=0,"",Rechnen2!M6)</f>
      </c>
      <c r="E6" s="38">
        <f>IF(Rechnen2!$V$3=0,"",Rechnen2!N6)</f>
      </c>
      <c r="F6" s="39" t="s">
        <v>13</v>
      </c>
      <c r="G6" s="38">
        <f>IF(Rechnen2!$V$3=0,"",Rechnen2!P6)</f>
      </c>
      <c r="H6" s="40">
        <f>IF(AND(E6="",G6=""),"",(E6-G6))</f>
      </c>
      <c r="I6" s="41"/>
    </row>
    <row r="7" spans="1:15" ht="15" customHeight="1">
      <c r="A7" s="214"/>
      <c r="B7" s="212" t="s">
        <v>46</v>
      </c>
      <c r="C7" s="216" t="s">
        <v>31</v>
      </c>
      <c r="D7" s="212" t="s">
        <v>1</v>
      </c>
      <c r="E7" s="212" t="s">
        <v>2</v>
      </c>
      <c r="F7" s="212"/>
      <c r="G7" s="212"/>
      <c r="H7" s="212" t="s">
        <v>32</v>
      </c>
      <c r="I7" s="42"/>
      <c r="J7" s="43"/>
      <c r="K7" s="43"/>
      <c r="L7" s="44"/>
      <c r="M7" s="45"/>
      <c r="N7" s="46"/>
      <c r="O7" s="46"/>
    </row>
    <row r="8" spans="1:15" ht="15" customHeight="1">
      <c r="A8" s="215"/>
      <c r="B8" s="213"/>
      <c r="C8" s="217"/>
      <c r="D8" s="213"/>
      <c r="E8" s="213"/>
      <c r="F8" s="213"/>
      <c r="G8" s="213"/>
      <c r="H8" s="213"/>
      <c r="I8" s="42"/>
      <c r="J8" s="43"/>
      <c r="K8" s="43"/>
      <c r="L8" s="44"/>
      <c r="M8" s="45"/>
      <c r="N8" s="46"/>
      <c r="O8" s="46"/>
    </row>
    <row r="9" spans="1:15" ht="18" customHeight="1">
      <c r="A9" s="37">
        <f>IF(Rechnen2!$W$3=0,"",1)</f>
      </c>
      <c r="B9" s="38" t="str">
        <f>Rechnen2!K10</f>
        <v>A2</v>
      </c>
      <c r="C9" s="38">
        <f>IF(Rechnen2!$W$3=0,"",Rechnen2!L10)</f>
      </c>
      <c r="D9" s="38">
        <f>IF(Rechnen2!$W$3=0,"",Rechnen2!M10)</f>
      </c>
      <c r="E9" s="38">
        <f>IF(Rechnen2!$W$3=0,"",Rechnen2!N10)</f>
      </c>
      <c r="F9" s="39" t="s">
        <v>13</v>
      </c>
      <c r="G9" s="38">
        <f>IF(Rechnen2!$W$3=0,"",Rechnen2!P10)</f>
      </c>
      <c r="H9" s="40">
        <f>IF(AND(E9="",G9=""),"",(E9-G9))</f>
      </c>
      <c r="I9" s="47"/>
      <c r="J9" s="45"/>
      <c r="K9" s="47"/>
      <c r="L9" s="44"/>
      <c r="M9" s="45"/>
      <c r="N9" s="46"/>
      <c r="O9" s="46"/>
    </row>
    <row r="10" spans="1:15" ht="18" customHeight="1">
      <c r="A10" s="37">
        <f>IF(Rechnen2!$W$3=0,"",2)</f>
      </c>
      <c r="B10" s="38" t="str">
        <f>Rechnen2!K11</f>
        <v>B2</v>
      </c>
      <c r="C10" s="38">
        <f>IF(Rechnen2!$W$3=0,"",Rechnen2!L11)</f>
      </c>
      <c r="D10" s="38">
        <f>IF(Rechnen2!$W$3=0,"",Rechnen2!M11)</f>
      </c>
      <c r="E10" s="38">
        <f>IF(Rechnen2!$W$3=0,"",Rechnen2!N11)</f>
      </c>
      <c r="F10" s="39" t="s">
        <v>13</v>
      </c>
      <c r="G10" s="38">
        <f>IF(Rechnen2!$W$3=0,"",Rechnen2!P11)</f>
      </c>
      <c r="H10" s="40">
        <f>IF(AND(E10="",G10=""),"",(E10-G10))</f>
      </c>
      <c r="I10" s="48"/>
      <c r="J10" s="49"/>
      <c r="K10" s="49"/>
      <c r="L10" s="49"/>
      <c r="M10" s="49"/>
      <c r="N10" s="49"/>
      <c r="O10" s="49"/>
    </row>
    <row r="11" spans="1:9" ht="18" customHeight="1">
      <c r="A11" s="37">
        <f>IF(Rechnen2!$W$3=0,"",3)</f>
      </c>
      <c r="B11" s="38" t="str">
        <f>Rechnen2!K12</f>
        <v>C1</v>
      </c>
      <c r="C11" s="38">
        <f>IF(Rechnen2!$W$3=0,"",Rechnen2!L12)</f>
      </c>
      <c r="D11" s="38">
        <f>IF(Rechnen2!$W$3=0,"",Rechnen2!M12)</f>
      </c>
      <c r="E11" s="38">
        <f>IF(Rechnen2!$W$3=0,"",Rechnen2!N12)</f>
      </c>
      <c r="F11" s="39" t="s">
        <v>13</v>
      </c>
      <c r="G11" s="38">
        <f>IF(Rechnen2!$W$3=0,"",Rechnen2!P12)</f>
      </c>
      <c r="H11" s="40">
        <f>IF(AND(E11="",G11=""),"",(E11-G11))</f>
      </c>
      <c r="I11" s="42"/>
    </row>
    <row r="12" spans="1:8" ht="18" customHeight="1">
      <c r="A12" s="37">
        <f>IF(Rechnen2!$W$3=0,"",4)</f>
      </c>
      <c r="B12" s="38" t="str">
        <f>Rechnen2!K13</f>
        <v>D1</v>
      </c>
      <c r="C12" s="38">
        <f>IF(Rechnen2!$W$3=0,"",Rechnen2!L13)</f>
      </c>
      <c r="D12" s="38">
        <f>IF(Rechnen2!$W$3=0,"",Rechnen2!M13)</f>
      </c>
      <c r="E12" s="38">
        <f>IF(Rechnen2!$W$3=0,"",Rechnen2!N13)</f>
      </c>
      <c r="F12" s="39" t="s">
        <v>13</v>
      </c>
      <c r="G12" s="38">
        <f>IF(Rechnen2!$W$3=0,"",Rechnen2!P13)</f>
      </c>
      <c r="H12" s="40">
        <f>IF(AND(E12="",G12=""),"",(E12-G12))</f>
      </c>
    </row>
    <row r="13" spans="1:8" ht="18" customHeight="1">
      <c r="A13" s="214"/>
      <c r="B13" s="212" t="s">
        <v>47</v>
      </c>
      <c r="C13" s="216" t="s">
        <v>31</v>
      </c>
      <c r="D13" s="212" t="s">
        <v>1</v>
      </c>
      <c r="E13" s="212" t="s">
        <v>2</v>
      </c>
      <c r="F13" s="212"/>
      <c r="G13" s="212"/>
      <c r="H13" s="212" t="s">
        <v>32</v>
      </c>
    </row>
    <row r="14" spans="1:8" ht="15" customHeight="1">
      <c r="A14" s="215"/>
      <c r="B14" s="213"/>
      <c r="C14" s="217"/>
      <c r="D14" s="213"/>
      <c r="E14" s="213"/>
      <c r="F14" s="213"/>
      <c r="G14" s="213"/>
      <c r="H14" s="213"/>
    </row>
    <row r="15" spans="1:8" ht="15">
      <c r="A15" s="37">
        <f>IF(Rechnen2!$X$3=0,"",1)</f>
      </c>
      <c r="B15" s="38" t="str">
        <f>Rechnen2!K17</f>
        <v>A3</v>
      </c>
      <c r="C15" s="38">
        <f>IF(Rechnen2!$X$3=0,"",Rechnen2!L17)</f>
      </c>
      <c r="D15" s="38">
        <f>IF(Rechnen2!$X$3=0,"",Rechnen2!M17)</f>
      </c>
      <c r="E15" s="38">
        <f>IF(Rechnen2!$X$3=0,"",Rechnen2!N17)</f>
      </c>
      <c r="F15" s="39" t="s">
        <v>13</v>
      </c>
      <c r="G15" s="38">
        <f>IF(Rechnen2!$X$3=0,"",Rechnen2!P17)</f>
      </c>
      <c r="H15" s="40">
        <f>IF(AND(E15="",G15=""),"",(E15-G15))</f>
      </c>
    </row>
    <row r="16" spans="1:8" ht="15">
      <c r="A16" s="37">
        <f>IF(Rechnen2!$X$3=0,"",2)</f>
      </c>
      <c r="B16" s="38" t="str">
        <f>Rechnen2!K18</f>
        <v>B3</v>
      </c>
      <c r="C16" s="38">
        <f>IF(Rechnen2!$X$3=0,"",Rechnen2!L18)</f>
      </c>
      <c r="D16" s="38">
        <f>IF(Rechnen2!$X$3=0,"",Rechnen2!M18)</f>
      </c>
      <c r="E16" s="38">
        <f>IF(Rechnen2!$X$3=0,"",Rechnen2!N18)</f>
      </c>
      <c r="F16" s="39" t="s">
        <v>13</v>
      </c>
      <c r="G16" s="38">
        <f>IF(Rechnen2!$X$3=0,"",Rechnen2!P18)</f>
      </c>
      <c r="H16" s="40">
        <f>IF(AND(E16="",G16=""),"",(E16-G16))</f>
      </c>
    </row>
    <row r="17" spans="1:8" ht="15">
      <c r="A17" s="37">
        <f>IF(Rechnen2!$X$3=0,"",3)</f>
      </c>
      <c r="B17" s="38" t="str">
        <f>Rechnen2!K19</f>
        <v>C4</v>
      </c>
      <c r="C17" s="38">
        <f>IF(Rechnen2!$X$3=0,"",Rechnen2!L19)</f>
      </c>
      <c r="D17" s="38">
        <f>IF(Rechnen2!$X$3=0,"",Rechnen2!M19)</f>
      </c>
      <c r="E17" s="38">
        <f>IF(Rechnen2!$X$3=0,"",Rechnen2!N19)</f>
      </c>
      <c r="F17" s="39" t="s">
        <v>13</v>
      </c>
      <c r="G17" s="38">
        <f>IF(Rechnen2!$X$3=0,"",Rechnen2!P19)</f>
      </c>
      <c r="H17" s="40">
        <f>IF(AND(E17="",G17=""),"",(E17-G17))</f>
      </c>
    </row>
    <row r="18" spans="1:8" ht="15">
      <c r="A18" s="37">
        <f>IF(Rechnen2!$X$3=0,"",4)</f>
      </c>
      <c r="B18" s="38" t="str">
        <f>Rechnen2!K20</f>
        <v>D4</v>
      </c>
      <c r="C18" s="38">
        <f>IF(Rechnen2!$X$3=0,"",Rechnen2!L20)</f>
      </c>
      <c r="D18" s="38">
        <f>IF(Rechnen2!$X$3=0,"",Rechnen2!M20)</f>
      </c>
      <c r="E18" s="38">
        <f>IF(Rechnen2!$X$3=0,"",Rechnen2!N20)</f>
      </c>
      <c r="F18" s="39" t="s">
        <v>13</v>
      </c>
      <c r="G18" s="38">
        <f>IF(Rechnen2!$X$3=0,"",Rechnen2!P20)</f>
      </c>
      <c r="H18" s="40">
        <f>IF(AND(E18="",G18=""),"",(E18-G18))</f>
      </c>
    </row>
    <row r="19" spans="1:8" ht="15">
      <c r="A19" s="214"/>
      <c r="B19" s="212" t="s">
        <v>48</v>
      </c>
      <c r="C19" s="216" t="s">
        <v>31</v>
      </c>
      <c r="D19" s="212" t="s">
        <v>1</v>
      </c>
      <c r="E19" s="212" t="s">
        <v>2</v>
      </c>
      <c r="F19" s="212"/>
      <c r="G19" s="212"/>
      <c r="H19" s="212" t="s">
        <v>32</v>
      </c>
    </row>
    <row r="20" spans="1:8" ht="15">
      <c r="A20" s="215"/>
      <c r="B20" s="213"/>
      <c r="C20" s="217"/>
      <c r="D20" s="213"/>
      <c r="E20" s="213"/>
      <c r="F20" s="213"/>
      <c r="G20" s="213"/>
      <c r="H20" s="213"/>
    </row>
    <row r="21" spans="1:8" ht="15">
      <c r="A21" s="37">
        <f>IF(Rechnen2!$Y$3=0,"",1)</f>
      </c>
      <c r="B21" s="38" t="str">
        <f>Rechnen2!K24</f>
        <v>A4</v>
      </c>
      <c r="C21" s="38">
        <f>IF(Rechnen2!$Y$3=0,"",Rechnen2!L24)</f>
      </c>
      <c r="D21" s="38">
        <f>IF(Rechnen2!$Y$3=0,"",Rechnen2!M24)</f>
      </c>
      <c r="E21" s="38">
        <f>IF(Rechnen2!$Y$3=0,"",Rechnen2!N24)</f>
      </c>
      <c r="F21" s="39" t="s">
        <v>13</v>
      </c>
      <c r="G21" s="38">
        <f>IF(Rechnen2!$Y$3=0,"",Rechnen2!P24)</f>
      </c>
      <c r="H21" s="40">
        <f>IF(AND(E21="",G21=""),"",(E21-G21))</f>
      </c>
    </row>
    <row r="22" spans="1:8" ht="15">
      <c r="A22" s="37">
        <f>IF(Rechnen2!$Y$3=0,"",2)</f>
      </c>
      <c r="B22" s="38" t="str">
        <f>Rechnen2!K25</f>
        <v>B4</v>
      </c>
      <c r="C22" s="38">
        <f>IF(Rechnen2!$Y$3=0,"",Rechnen2!L25)</f>
      </c>
      <c r="D22" s="38">
        <f>IF(Rechnen2!$Y$3=0,"",Rechnen2!M25)</f>
      </c>
      <c r="E22" s="38">
        <f>IF(Rechnen2!$Y$3=0,"",Rechnen2!N25)</f>
      </c>
      <c r="F22" s="39" t="s">
        <v>13</v>
      </c>
      <c r="G22" s="38">
        <f>IF(Rechnen2!$Y$3=0,"",Rechnen2!P25)</f>
      </c>
      <c r="H22" s="40">
        <f>IF(AND(E22="",G22=""),"",(E22-G22))</f>
      </c>
    </row>
    <row r="23" spans="1:8" ht="15">
      <c r="A23" s="37">
        <f>IF(Rechnen2!$Y$3=0,"",3)</f>
      </c>
      <c r="B23" s="38" t="str">
        <f>Rechnen2!K26</f>
        <v>C3</v>
      </c>
      <c r="C23" s="38">
        <f>IF(Rechnen2!$Y$3=0,"",Rechnen2!L26)</f>
      </c>
      <c r="D23" s="38">
        <f>IF(Rechnen2!$Y$3=0,"",Rechnen2!M26)</f>
      </c>
      <c r="E23" s="38">
        <f>IF(Rechnen2!$Y$3=0,"",Rechnen2!N26)</f>
      </c>
      <c r="F23" s="39" t="s">
        <v>13</v>
      </c>
      <c r="G23" s="38">
        <f>IF(Rechnen2!$Y$3=0,"",Rechnen2!P26)</f>
      </c>
      <c r="H23" s="40">
        <f>IF(AND(E23="",G23=""),"",(E23-G23))</f>
      </c>
    </row>
    <row r="24" spans="1:8" ht="15">
      <c r="A24" s="37">
        <f>IF(Rechnen2!$Y$3=0,"",4)</f>
      </c>
      <c r="B24" s="38" t="str">
        <f>Rechnen2!K27</f>
        <v>D3</v>
      </c>
      <c r="C24" s="38">
        <f>IF(Rechnen2!$Y$3=0,"",Rechnen2!L27)</f>
      </c>
      <c r="D24" s="38">
        <f>IF(Rechnen2!$Y$3=0,"",Rechnen2!M27)</f>
      </c>
      <c r="E24" s="38">
        <f>IF(Rechnen2!$Y$3=0,"",Rechnen2!N27)</f>
      </c>
      <c r="F24" s="39" t="s">
        <v>13</v>
      </c>
      <c r="G24" s="38">
        <f>IF(Rechnen2!$Y$3=0,"",Rechnen2!P27)</f>
      </c>
      <c r="H24" s="40">
        <f>IF(AND(E24="",G24=""),"",(E24-G24))</f>
      </c>
    </row>
  </sheetData>
  <sheetProtection password="E760" sheet="1" objects="1" scenarios="1"/>
  <mergeCells count="20">
    <mergeCell ref="C13:C14"/>
    <mergeCell ref="D13:D14"/>
    <mergeCell ref="E13:G14"/>
    <mergeCell ref="H13:H14"/>
    <mergeCell ref="E19:G20"/>
    <mergeCell ref="H19:H20"/>
    <mergeCell ref="A13:A14"/>
    <mergeCell ref="B13:B14"/>
    <mergeCell ref="A19:A20"/>
    <mergeCell ref="B19:B20"/>
    <mergeCell ref="C19:C20"/>
    <mergeCell ref="D19:D20"/>
    <mergeCell ref="B1:H1"/>
    <mergeCell ref="E2:G2"/>
    <mergeCell ref="C7:C8"/>
    <mergeCell ref="B7:B8"/>
    <mergeCell ref="D7:D8"/>
    <mergeCell ref="A7:A8"/>
    <mergeCell ref="H7:H8"/>
    <mergeCell ref="E7:G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&amp;R&amp;"Arial,Fett"&amp;12 
</oddHeader>
  </headerFooter>
  <colBreaks count="1" manualBreakCount="1">
    <brk id="9" max="65535" man="1"/>
  </colBreaks>
  <legacyDrawing r:id="rId2"/>
</worksheet>
</file>

<file path=xl/worksheets/sheet8.xml><?xml version="1.0" encoding="utf-8"?>
<worksheet xmlns="http://schemas.openxmlformats.org/spreadsheetml/2006/main" xmlns:r="http://schemas.openxmlformats.org/officeDocument/2006/relationships">
  <sheetPr codeName="Tabelle6"/>
  <dimension ref="A1:Y27"/>
  <sheetViews>
    <sheetView zoomScale="75" zoomScaleNormal="75" zoomScalePageLayoutView="0" workbookViewId="0" topLeftCell="A1">
      <selection activeCell="U28" sqref="U28"/>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27</v>
      </c>
      <c r="B2" s="15" t="s">
        <v>28</v>
      </c>
      <c r="C2" s="15"/>
      <c r="D2" s="15" t="s">
        <v>28</v>
      </c>
      <c r="E2" s="221" t="s">
        <v>11</v>
      </c>
      <c r="F2" s="221"/>
      <c r="G2" s="221"/>
      <c r="H2" s="76" t="s">
        <v>29</v>
      </c>
      <c r="I2" s="76" t="s">
        <v>30</v>
      </c>
      <c r="J2" s="16"/>
      <c r="K2" s="17" t="s">
        <v>45</v>
      </c>
      <c r="L2" s="17" t="s">
        <v>31</v>
      </c>
      <c r="M2" s="17" t="s">
        <v>1</v>
      </c>
      <c r="N2" s="222" t="s">
        <v>2</v>
      </c>
      <c r="O2" s="222"/>
      <c r="P2" s="222"/>
      <c r="Q2" s="17" t="s">
        <v>32</v>
      </c>
      <c r="R2" s="16"/>
      <c r="S2" s="11" t="s">
        <v>33</v>
      </c>
      <c r="T2" s="11" t="s">
        <v>34</v>
      </c>
      <c r="U2" s="11" t="s">
        <v>35</v>
      </c>
      <c r="V2" s="12" t="s">
        <v>66</v>
      </c>
      <c r="W2" s="12" t="s">
        <v>67</v>
      </c>
      <c r="X2" s="12" t="s">
        <v>68</v>
      </c>
      <c r="Y2" s="12" t="s">
        <v>69</v>
      </c>
    </row>
    <row r="3" spans="1:25" ht="12.75">
      <c r="A3" s="18">
        <f>Spielplan2!$B22</f>
        <v>25</v>
      </c>
      <c r="B3" s="18" t="str">
        <f>Spielplan2!$E22</f>
        <v>A1</v>
      </c>
      <c r="C3" s="19" t="s">
        <v>12</v>
      </c>
      <c r="D3" s="20" t="str">
        <f>Spielplan2!$G22</f>
        <v>B1</v>
      </c>
      <c r="E3" s="15">
        <f>IF(Spielplan2!$H22="","",Spielplan2!$H22)</f>
      </c>
      <c r="F3" s="15" t="s">
        <v>13</v>
      </c>
      <c r="G3" s="15">
        <f>IF(Spielplan2!$J22="","",Spielplan2!$J22)</f>
      </c>
      <c r="H3" s="77">
        <f aca="true" t="shared" si="0" ref="H3:H26">IF(OR($E3="",$G3=""),"",IF(E3&gt;G3,3,IF(E3=G3,1,0)))</f>
      </c>
      <c r="I3" s="77">
        <f aca="true" t="shared" si="1" ref="I3:I26">IF(OR($E3="",$G3=""),"",IF(G3&gt;E3,3,IF(E3=G3,1,0)))</f>
      </c>
      <c r="K3" s="75" t="str">
        <f>Spielplan2!A2</f>
        <v>A1</v>
      </c>
      <c r="L3" s="19">
        <f>SUM(S3:U3)</f>
        <v>0</v>
      </c>
      <c r="M3" s="19">
        <f>SUM(H3,I11,H19)</f>
        <v>0</v>
      </c>
      <c r="N3" s="15">
        <f>SUM(E3,G11,E19)</f>
        <v>0</v>
      </c>
      <c r="O3" s="15" t="s">
        <v>13</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Spielplan2!$B23</f>
        <v>26</v>
      </c>
      <c r="B4" s="18" t="str">
        <f>Spielplan2!$E23</f>
        <v>A2</v>
      </c>
      <c r="C4" s="19" t="s">
        <v>12</v>
      </c>
      <c r="D4" s="20" t="str">
        <f>Spielplan2!$G23</f>
        <v>B2</v>
      </c>
      <c r="E4" s="15">
        <f>IF(Spielplan2!$H23="","",Spielplan2!$H23)</f>
      </c>
      <c r="F4" s="15" t="s">
        <v>13</v>
      </c>
      <c r="G4" s="15">
        <f>IF(Spielplan2!$J23="","",Spielplan2!$J23)</f>
      </c>
      <c r="H4" s="77">
        <f t="shared" si="0"/>
      </c>
      <c r="I4" s="77">
        <f t="shared" si="1"/>
      </c>
      <c r="K4" s="75" t="str">
        <f>Spielplan2!A4</f>
        <v>B1</v>
      </c>
      <c r="L4" s="19">
        <f>SUM(S4:U4)</f>
        <v>0</v>
      </c>
      <c r="M4" s="19">
        <f>SUM(I3,H15,H23)</f>
        <v>0</v>
      </c>
      <c r="N4" s="15">
        <f>SUM(G3,E15,E23)</f>
        <v>0</v>
      </c>
      <c r="O4" s="15" t="s">
        <v>13</v>
      </c>
      <c r="P4" s="15">
        <f>SUM(E3,G15,G23)</f>
        <v>0</v>
      </c>
      <c r="Q4" s="15">
        <f>N4-P4</f>
        <v>0</v>
      </c>
      <c r="R4" s="21"/>
      <c r="S4" s="11">
        <f>IF(OR(E3="",G3=""),0,1)</f>
        <v>0</v>
      </c>
      <c r="T4" s="11">
        <f>IF(OR(E15="",G15=""),0,1)</f>
        <v>0</v>
      </c>
      <c r="U4" s="11">
        <f>IF(OR(E23="",G23=""),0,1)</f>
        <v>0</v>
      </c>
    </row>
    <row r="5" spans="1:21" ht="12.75">
      <c r="A5" s="18">
        <f>Spielplan2!$B24</f>
        <v>27</v>
      </c>
      <c r="B5" s="18" t="str">
        <f>Spielplan2!$E24</f>
        <v>A3</v>
      </c>
      <c r="C5" s="19" t="s">
        <v>12</v>
      </c>
      <c r="D5" s="20" t="str">
        <f>Spielplan2!$G24</f>
        <v>B3</v>
      </c>
      <c r="E5" s="15">
        <f>IF(Spielplan2!$H24="","",Spielplan2!$H24)</f>
      </c>
      <c r="F5" s="15" t="s">
        <v>13</v>
      </c>
      <c r="G5" s="15">
        <f>IF(Spielplan2!$J24="","",Spielplan2!$J24)</f>
      </c>
      <c r="H5" s="77">
        <f t="shared" si="0"/>
      </c>
      <c r="I5" s="77">
        <f t="shared" si="1"/>
      </c>
      <c r="K5" s="75" t="str">
        <f>Spielplan2!A6</f>
        <v>C2</v>
      </c>
      <c r="L5" s="19">
        <f>SUM(S5:U5)</f>
        <v>0</v>
      </c>
      <c r="M5" s="19">
        <f>SUM(H7,I15,I19)</f>
        <v>0</v>
      </c>
      <c r="N5" s="15">
        <f>SUM(E7,G15,G19)</f>
        <v>0</v>
      </c>
      <c r="O5" s="15" t="s">
        <v>13</v>
      </c>
      <c r="P5" s="15">
        <f>SUM(G7,E15,E19)</f>
        <v>0</v>
      </c>
      <c r="Q5" s="15">
        <f>N5-P5</f>
        <v>0</v>
      </c>
      <c r="R5" s="21"/>
      <c r="S5" s="11">
        <f>IF(OR(E7="",G7=""),0,1)</f>
        <v>0</v>
      </c>
      <c r="T5" s="11">
        <f>IF(OR(E15="",G15=""),0,1)</f>
        <v>0</v>
      </c>
      <c r="U5" s="11">
        <f>IF(OR(E19="",G19=""),0,1)</f>
        <v>0</v>
      </c>
    </row>
    <row r="6" spans="1:21" ht="12.75">
      <c r="A6" s="18">
        <f>Spielplan2!$B25</f>
        <v>28</v>
      </c>
      <c r="B6" s="18" t="str">
        <f>Spielplan2!$E25</f>
        <v>A4</v>
      </c>
      <c r="C6" s="19" t="s">
        <v>12</v>
      </c>
      <c r="D6" s="20" t="str">
        <f>Spielplan2!$G25</f>
        <v>B4</v>
      </c>
      <c r="E6" s="15">
        <f>IF(Spielplan2!$H25="","",Spielplan2!$H25)</f>
      </c>
      <c r="F6" s="15" t="s">
        <v>13</v>
      </c>
      <c r="G6" s="15">
        <f>IF(Spielplan2!$J25="","",Spielplan2!$J25)</f>
      </c>
      <c r="H6" s="77">
        <f t="shared" si="0"/>
      </c>
      <c r="I6" s="77">
        <f t="shared" si="1"/>
      </c>
      <c r="K6" s="75" t="str">
        <f>Spielplan2!A8</f>
        <v>D2</v>
      </c>
      <c r="L6" s="19">
        <f>SUM(S6:U6)</f>
        <v>0</v>
      </c>
      <c r="M6" s="19">
        <f>SUM(I7,H11,I23)</f>
        <v>0</v>
      </c>
      <c r="N6" s="15">
        <f>SUM(G7,E11,G23)</f>
        <v>0</v>
      </c>
      <c r="O6" s="15" t="s">
        <v>13</v>
      </c>
      <c r="P6" s="15">
        <f>SUM(E7,G11,E23)</f>
        <v>0</v>
      </c>
      <c r="Q6" s="15">
        <f>N6-P6</f>
        <v>0</v>
      </c>
      <c r="R6" s="21"/>
      <c r="S6" s="11">
        <f>IF(OR(E7="",G7=""),0,1)</f>
        <v>0</v>
      </c>
      <c r="T6" s="11">
        <f>IF(OR(E11="",G11=""),0,1)</f>
        <v>0</v>
      </c>
      <c r="U6" s="11">
        <f>IF(OR(E23="",G23=""),0,1)</f>
        <v>0</v>
      </c>
    </row>
    <row r="7" spans="1:18" ht="12.75">
      <c r="A7" s="18">
        <f>Spielplan2!$B26</f>
        <v>29</v>
      </c>
      <c r="B7" s="18" t="str">
        <f>Spielplan2!$E26</f>
        <v>C2</v>
      </c>
      <c r="C7" s="19" t="s">
        <v>12</v>
      </c>
      <c r="D7" s="20" t="str">
        <f>Spielplan2!$G26</f>
        <v>D2</v>
      </c>
      <c r="E7" s="15">
        <f>IF(Spielplan2!$H26="","",Spielplan2!$H26)</f>
      </c>
      <c r="F7" s="15" t="s">
        <v>13</v>
      </c>
      <c r="G7" s="15">
        <f>IF(Spielplan2!$J26="","",Spielplan2!$J26)</f>
      </c>
      <c r="H7" s="77">
        <f t="shared" si="0"/>
      </c>
      <c r="I7" s="77">
        <f t="shared" si="1"/>
      </c>
      <c r="K7" s="13"/>
      <c r="L7" s="19"/>
      <c r="M7" s="19"/>
      <c r="N7" s="15"/>
      <c r="O7" s="15"/>
      <c r="P7" s="15"/>
      <c r="Q7" s="15"/>
      <c r="R7" s="21"/>
    </row>
    <row r="8" spans="1:23" ht="12.75">
      <c r="A8" s="18">
        <f>Spielplan2!$B27</f>
        <v>30</v>
      </c>
      <c r="B8" s="18" t="str">
        <f>Spielplan2!$E27</f>
        <v>C1</v>
      </c>
      <c r="C8" s="19" t="s">
        <v>12</v>
      </c>
      <c r="D8" s="20" t="str">
        <f>Spielplan2!$G27</f>
        <v>D1</v>
      </c>
      <c r="E8" s="15">
        <f>IF(Spielplan2!$H27="","",Spielplan2!$H27)</f>
      </c>
      <c r="F8" s="15" t="s">
        <v>13</v>
      </c>
      <c r="G8" s="15">
        <f>IF(Spielplan2!$J27="","",Spielplan2!$J27)</f>
      </c>
      <c r="H8" s="77">
        <f t="shared" si="0"/>
      </c>
      <c r="I8" s="77">
        <f t="shared" si="1"/>
      </c>
      <c r="K8" s="221" t="s">
        <v>46</v>
      </c>
      <c r="L8" s="221" t="s">
        <v>31</v>
      </c>
      <c r="M8" s="221" t="s">
        <v>1</v>
      </c>
      <c r="N8" s="221" t="s">
        <v>2</v>
      </c>
      <c r="O8" s="221"/>
      <c r="P8" s="221"/>
      <c r="Q8" s="221" t="s">
        <v>32</v>
      </c>
      <c r="V8" s="22"/>
      <c r="W8" s="22"/>
    </row>
    <row r="9" spans="1:23" ht="12.75">
      <c r="A9" s="18">
        <f>Spielplan2!$B28</f>
        <v>31</v>
      </c>
      <c r="B9" s="18" t="str">
        <f>Spielplan2!$E28</f>
        <v>C4</v>
      </c>
      <c r="C9" s="19" t="s">
        <v>12</v>
      </c>
      <c r="D9" s="20" t="str">
        <f>Spielplan2!$G28</f>
        <v>D4</v>
      </c>
      <c r="E9" s="15">
        <f>IF(Spielplan2!$H28="","",Spielplan2!$H28)</f>
      </c>
      <c r="F9" s="15" t="s">
        <v>13</v>
      </c>
      <c r="G9" s="15">
        <f>IF(Spielplan2!$J28="","",Spielplan2!$J28)</f>
      </c>
      <c r="H9" s="77">
        <f t="shared" si="0"/>
      </c>
      <c r="I9" s="77">
        <f t="shared" si="1"/>
      </c>
      <c r="K9" s="221"/>
      <c r="L9" s="221"/>
      <c r="M9" s="221"/>
      <c r="N9" s="221"/>
      <c r="O9" s="221"/>
      <c r="P9" s="221"/>
      <c r="Q9" s="221"/>
      <c r="V9" s="22"/>
      <c r="W9" s="22"/>
    </row>
    <row r="10" spans="1:23" ht="12.75">
      <c r="A10" s="18">
        <f>Spielplan2!$B29</f>
        <v>32</v>
      </c>
      <c r="B10" s="18" t="str">
        <f>Spielplan2!$E29</f>
        <v>C3</v>
      </c>
      <c r="C10" s="19" t="s">
        <v>12</v>
      </c>
      <c r="D10" s="20" t="str">
        <f>Spielplan2!$G29</f>
        <v>D3</v>
      </c>
      <c r="E10" s="15">
        <f>IF(Spielplan2!$H29="","",Spielplan2!$H29)</f>
      </c>
      <c r="F10" s="15" t="s">
        <v>13</v>
      </c>
      <c r="G10" s="15">
        <f>IF(Spielplan2!$J29="","",Spielplan2!$J29)</f>
      </c>
      <c r="H10" s="77">
        <f t="shared" si="0"/>
      </c>
      <c r="I10" s="77">
        <f t="shared" si="1"/>
      </c>
      <c r="K10" s="75" t="str">
        <f>Spielplan2!A12</f>
        <v>A2</v>
      </c>
      <c r="L10" s="19">
        <f>SUM(S10:U10)</f>
        <v>0</v>
      </c>
      <c r="M10" s="19">
        <f>SUM(H4,H20,I12)</f>
        <v>0</v>
      </c>
      <c r="N10" s="15">
        <f>SUM(E4,G12,E20)</f>
        <v>0</v>
      </c>
      <c r="O10" s="15" t="s">
        <v>13</v>
      </c>
      <c r="P10" s="15">
        <f>SUM(G4,E12,G20)</f>
        <v>0</v>
      </c>
      <c r="Q10" s="15">
        <f>N10-P10</f>
        <v>0</v>
      </c>
      <c r="R10" s="23"/>
      <c r="S10" s="11">
        <f>IF(OR(E4="",G4=""),0,1)</f>
        <v>0</v>
      </c>
      <c r="T10" s="11">
        <f>IF(OR(E12="",G12=""),0,1)</f>
        <v>0</v>
      </c>
      <c r="U10" s="11">
        <f>IF(OR(E20="",G20=""),0,1)</f>
        <v>0</v>
      </c>
      <c r="V10" s="24"/>
      <c r="W10" s="24"/>
    </row>
    <row r="11" spans="1:23" ht="12.75">
      <c r="A11" s="18">
        <f>Spielplan2!$B38</f>
        <v>41</v>
      </c>
      <c r="B11" s="18" t="str">
        <f>Spielplan2!$E38</f>
        <v>D2</v>
      </c>
      <c r="C11" s="19" t="s">
        <v>12</v>
      </c>
      <c r="D11" s="20" t="str">
        <f>Spielplan2!$G38</f>
        <v>A1</v>
      </c>
      <c r="E11" s="15">
        <f>IF(Spielplan2!$H38="","",Spielplan2!$H38)</f>
      </c>
      <c r="F11" s="15" t="s">
        <v>13</v>
      </c>
      <c r="G11" s="15">
        <f>IF(Spielplan2!$J38="","",Spielplan2!$J38)</f>
      </c>
      <c r="H11" s="77">
        <f t="shared" si="0"/>
      </c>
      <c r="I11" s="77">
        <f t="shared" si="1"/>
      </c>
      <c r="J11" s="25"/>
      <c r="K11" s="75" t="str">
        <f>Spielplan2!A14</f>
        <v>B2</v>
      </c>
      <c r="L11" s="19">
        <f>SUM(S11:U11)</f>
        <v>0</v>
      </c>
      <c r="M11" s="19">
        <f>SUM(I4,H24,H16)</f>
        <v>0</v>
      </c>
      <c r="N11" s="15">
        <f>SUM(G4,E16,E24)</f>
        <v>0</v>
      </c>
      <c r="O11" s="15" t="s">
        <v>13</v>
      </c>
      <c r="P11" s="15">
        <f>SUM(E4,G16,G24)</f>
        <v>0</v>
      </c>
      <c r="Q11" s="15">
        <f>N11-P11</f>
        <v>0</v>
      </c>
      <c r="R11" s="25"/>
      <c r="S11" s="11">
        <f>IF(OR(E4="",G4=""),0,1)</f>
        <v>0</v>
      </c>
      <c r="T11" s="11">
        <f>IF(OR(E16="",G16=""),0,1)</f>
        <v>0</v>
      </c>
      <c r="U11" s="11">
        <f>IF(OR(E24="",G24=""),0,1)</f>
        <v>0</v>
      </c>
      <c r="V11" s="25"/>
      <c r="W11" s="25"/>
    </row>
    <row r="12" spans="1:21" ht="12.75">
      <c r="A12" s="18">
        <f>Spielplan2!$B39</f>
        <v>42</v>
      </c>
      <c r="B12" s="18" t="str">
        <f>Spielplan2!$E39</f>
        <v>D1</v>
      </c>
      <c r="C12" s="19" t="s">
        <v>12</v>
      </c>
      <c r="D12" s="20" t="str">
        <f>Spielplan2!$G39</f>
        <v>A2</v>
      </c>
      <c r="E12" s="15">
        <f>IF(Spielplan2!$H39="","",Spielplan2!$H39)</f>
      </c>
      <c r="F12" s="15" t="s">
        <v>13</v>
      </c>
      <c r="G12" s="15">
        <f>IF(Spielplan2!$J39="","",Spielplan2!$J39)</f>
      </c>
      <c r="H12" s="77">
        <f t="shared" si="0"/>
      </c>
      <c r="I12" s="77">
        <f t="shared" si="1"/>
      </c>
      <c r="K12" s="75" t="str">
        <f>Spielplan2!A16</f>
        <v>C1</v>
      </c>
      <c r="L12" s="19">
        <f>SUM(S12:U12)</f>
        <v>0</v>
      </c>
      <c r="M12" s="19">
        <f>SUM(H8,I16,I20)</f>
        <v>0</v>
      </c>
      <c r="N12" s="15">
        <f>SUM(E8,G16,G20)</f>
        <v>0</v>
      </c>
      <c r="O12" s="15" t="s">
        <v>13</v>
      </c>
      <c r="P12" s="15">
        <f>SUM(G8,E20,E16)</f>
        <v>0</v>
      </c>
      <c r="Q12" s="15">
        <f>N12-P12</f>
        <v>0</v>
      </c>
      <c r="S12" s="11">
        <f>IF(OR(E8="",G8=""),0,1)</f>
        <v>0</v>
      </c>
      <c r="T12" s="11">
        <f>IF(OR(E16="",G16=""),0,1)</f>
        <v>0</v>
      </c>
      <c r="U12" s="11">
        <f>IF(OR(E20="",G20=""),0,1)</f>
        <v>0</v>
      </c>
    </row>
    <row r="13" spans="1:21" ht="12.75">
      <c r="A13" s="18">
        <f>Spielplan2!$B40</f>
        <v>43</v>
      </c>
      <c r="B13" s="18" t="str">
        <f>Spielplan2!$E40</f>
        <v>D4</v>
      </c>
      <c r="C13" s="19" t="s">
        <v>12</v>
      </c>
      <c r="D13" s="20" t="str">
        <f>Spielplan2!$G40</f>
        <v>A3</v>
      </c>
      <c r="E13" s="15">
        <f>IF(Spielplan2!$H40="","",Spielplan2!$H40)</f>
      </c>
      <c r="F13" s="15" t="s">
        <v>13</v>
      </c>
      <c r="G13" s="15">
        <f>IF(Spielplan2!$J40="","",Spielplan2!$J40)</f>
      </c>
      <c r="H13" s="77">
        <f t="shared" si="0"/>
      </c>
      <c r="I13" s="77">
        <f t="shared" si="1"/>
      </c>
      <c r="K13" s="75" t="str">
        <f>Spielplan2!A18</f>
        <v>D1</v>
      </c>
      <c r="L13" s="19">
        <f>SUM(S13:U13)</f>
        <v>0</v>
      </c>
      <c r="M13" s="19">
        <f>SUM(I8,H12,I24)</f>
        <v>0</v>
      </c>
      <c r="N13" s="15">
        <f>SUM(G8,E12,G24)</f>
        <v>0</v>
      </c>
      <c r="O13" s="15" t="s">
        <v>13</v>
      </c>
      <c r="P13" s="15">
        <f>SUM(E8,G12,E24)</f>
        <v>0</v>
      </c>
      <c r="Q13" s="15">
        <f>N13-P13</f>
        <v>0</v>
      </c>
      <c r="S13" s="11">
        <f>IF(OR(E8="",G8=""),0,1)</f>
        <v>0</v>
      </c>
      <c r="T13" s="11">
        <f>IF(OR(E12="",G12=""),0,1)</f>
        <v>0</v>
      </c>
      <c r="U13" s="11">
        <f>IF(OR(E24="",G24=""),0,1)</f>
        <v>0</v>
      </c>
    </row>
    <row r="14" spans="1:17" ht="15.75" customHeight="1">
      <c r="A14" s="18">
        <f>Spielplan2!$B41</f>
        <v>44</v>
      </c>
      <c r="B14" s="18" t="str">
        <f>Spielplan2!$E41</f>
        <v>D3</v>
      </c>
      <c r="C14" s="19" t="s">
        <v>12</v>
      </c>
      <c r="D14" s="20" t="str">
        <f>Spielplan2!$G41</f>
        <v>A4</v>
      </c>
      <c r="E14" s="15">
        <f>IF(Spielplan2!$H41="","",Spielplan2!$H41)</f>
      </c>
      <c r="F14" s="15" t="s">
        <v>13</v>
      </c>
      <c r="G14" s="15">
        <f>IF(Spielplan2!$J41="","",Spielplan2!$J41)</f>
      </c>
      <c r="H14" s="77">
        <f t="shared" si="0"/>
      </c>
      <c r="I14" s="77">
        <f t="shared" si="1"/>
      </c>
      <c r="K14" s="13"/>
      <c r="L14" s="19"/>
      <c r="M14" s="19"/>
      <c r="N14" s="15"/>
      <c r="O14" s="15"/>
      <c r="P14" s="15"/>
      <c r="Q14" s="15"/>
    </row>
    <row r="15" spans="1:23" ht="12.75" customHeight="1">
      <c r="A15" s="18">
        <f>Spielplan2!$B42</f>
        <v>45</v>
      </c>
      <c r="B15" s="18" t="str">
        <f>Spielplan2!$E42</f>
        <v>B1</v>
      </c>
      <c r="C15" s="19" t="s">
        <v>12</v>
      </c>
      <c r="D15" s="20" t="str">
        <f>Spielplan2!$G42</f>
        <v>C2</v>
      </c>
      <c r="E15" s="15">
        <f>IF(Spielplan2!$H42="","",Spielplan2!$H42)</f>
      </c>
      <c r="F15" s="15" t="s">
        <v>13</v>
      </c>
      <c r="G15" s="15">
        <f>IF(Spielplan2!$J42="","",Spielplan2!$J42)</f>
      </c>
      <c r="H15" s="77">
        <f t="shared" si="0"/>
      </c>
      <c r="I15" s="77">
        <f t="shared" si="1"/>
      </c>
      <c r="K15" s="221" t="s">
        <v>47</v>
      </c>
      <c r="L15" s="221" t="s">
        <v>31</v>
      </c>
      <c r="M15" s="221" t="s">
        <v>1</v>
      </c>
      <c r="N15" s="221" t="s">
        <v>2</v>
      </c>
      <c r="O15" s="221"/>
      <c r="P15" s="221"/>
      <c r="Q15" s="221" t="s">
        <v>32</v>
      </c>
      <c r="V15" s="22"/>
      <c r="W15" s="22"/>
    </row>
    <row r="16" spans="1:23" ht="12.75" customHeight="1">
      <c r="A16" s="18">
        <f>Spielplan2!$B43</f>
        <v>46</v>
      </c>
      <c r="B16" s="18" t="str">
        <f>Spielplan2!$E43</f>
        <v>B2</v>
      </c>
      <c r="C16" s="19" t="s">
        <v>12</v>
      </c>
      <c r="D16" s="20" t="str">
        <f>Spielplan2!$G43</f>
        <v>C1</v>
      </c>
      <c r="E16" s="15">
        <f>IF(Spielplan2!$H43="","",Spielplan2!$H43)</f>
      </c>
      <c r="F16" s="15" t="s">
        <v>13</v>
      </c>
      <c r="G16" s="15">
        <f>IF(Spielplan2!$J43="","",Spielplan2!$J43)</f>
      </c>
      <c r="H16" s="77">
        <f t="shared" si="0"/>
      </c>
      <c r="I16" s="77">
        <f t="shared" si="1"/>
      </c>
      <c r="K16" s="221"/>
      <c r="L16" s="221"/>
      <c r="M16" s="221"/>
      <c r="N16" s="221"/>
      <c r="O16" s="221"/>
      <c r="P16" s="221"/>
      <c r="Q16" s="221"/>
      <c r="V16" s="22"/>
      <c r="W16" s="22"/>
    </row>
    <row r="17" spans="1:23" ht="15.75" customHeight="1">
      <c r="A17" s="18">
        <f>Spielplan2!$B36</f>
        <v>39</v>
      </c>
      <c r="B17" s="18" t="str">
        <f>Spielplan2!$E36</f>
        <v>B3</v>
      </c>
      <c r="C17" s="19" t="s">
        <v>12</v>
      </c>
      <c r="D17" s="20" t="str">
        <f>Spielplan2!$G36</f>
        <v>C4</v>
      </c>
      <c r="E17" s="15">
        <f>IF(Spielplan2!$H36="","",Spielplan2!$H36)</f>
      </c>
      <c r="F17" s="15" t="s">
        <v>13</v>
      </c>
      <c r="G17" s="15">
        <f>IF(Spielplan2!$J36="","",Spielplan2!$J36)</f>
      </c>
      <c r="H17" s="77">
        <f t="shared" si="0"/>
      </c>
      <c r="I17" s="77">
        <f t="shared" si="1"/>
      </c>
      <c r="K17" s="75" t="str">
        <f>Spielplan2!G2</f>
        <v>A3</v>
      </c>
      <c r="L17" s="19">
        <f>SUM(S17:U17)</f>
        <v>0</v>
      </c>
      <c r="M17" s="19">
        <f>SUM(H5,I13,H21)</f>
        <v>0</v>
      </c>
      <c r="N17" s="15">
        <f>SUM(E5,G13,E21)</f>
        <v>0</v>
      </c>
      <c r="O17" s="15" t="s">
        <v>13</v>
      </c>
      <c r="P17" s="15">
        <f>SUM(G5,E13,G21)</f>
        <v>0</v>
      </c>
      <c r="Q17" s="15">
        <f>N17-P17</f>
        <v>0</v>
      </c>
      <c r="R17" s="23"/>
      <c r="S17" s="11">
        <f>IF(OR(E5="",G5=""),0,1)</f>
        <v>0</v>
      </c>
      <c r="T17" s="11">
        <f>IF(OR(E13="",G13=""),0,1)</f>
        <v>0</v>
      </c>
      <c r="U17" s="11">
        <f>IF(OR(E21="",G21=""),0,1)</f>
        <v>0</v>
      </c>
      <c r="V17" s="24"/>
      <c r="W17" s="24"/>
    </row>
    <row r="18" spans="1:23" ht="12.75">
      <c r="A18" s="18">
        <f>Spielplan2!$B45</f>
        <v>48</v>
      </c>
      <c r="B18" s="18" t="str">
        <f>Spielplan2!$E45</f>
        <v>B4</v>
      </c>
      <c r="C18" s="19" t="s">
        <v>12</v>
      </c>
      <c r="D18" s="20" t="str">
        <f>Spielplan2!$G45</f>
        <v>C3</v>
      </c>
      <c r="E18" s="15">
        <f>IF(Spielplan2!$H45="","",Spielplan2!$H45)</f>
      </c>
      <c r="F18" s="15" t="s">
        <v>13</v>
      </c>
      <c r="G18" s="15">
        <f>IF(Spielplan2!$J45="","",Spielplan2!$J45)</f>
      </c>
      <c r="H18" s="77">
        <f t="shared" si="0"/>
      </c>
      <c r="I18" s="77">
        <f t="shared" si="1"/>
      </c>
      <c r="K18" s="75" t="str">
        <f>Spielplan2!G4</f>
        <v>B3</v>
      </c>
      <c r="L18" s="19">
        <f>SUM(S18:U18)</f>
        <v>0</v>
      </c>
      <c r="M18" s="19">
        <f>SUM(I5,H17,H25)</f>
        <v>0</v>
      </c>
      <c r="N18" s="15">
        <f>SUM(G5,E17,E25)</f>
        <v>0</v>
      </c>
      <c r="O18" s="15" t="s">
        <v>13</v>
      </c>
      <c r="P18" s="15">
        <f>SUM(E5,G17,G25)</f>
        <v>0</v>
      </c>
      <c r="Q18" s="15">
        <f>N18-P18</f>
        <v>0</v>
      </c>
      <c r="R18" s="25"/>
      <c r="S18" s="11">
        <f>IF(OR(E5="",G5=""),0,1)</f>
        <v>0</v>
      </c>
      <c r="T18" s="11">
        <f>IF(OR(E17="",G17=""),0,1)</f>
        <v>0</v>
      </c>
      <c r="U18" s="11">
        <f>IF(OR(E25="",G25=""),0,1)</f>
        <v>0</v>
      </c>
      <c r="V18" s="25"/>
      <c r="W18" s="25"/>
    </row>
    <row r="19" spans="1:21" ht="12.75">
      <c r="A19" s="18">
        <f>Spielplan2!$B30</f>
        <v>33</v>
      </c>
      <c r="B19" s="18" t="str">
        <f>Spielplan2!$E30</f>
        <v>A1</v>
      </c>
      <c r="C19" s="19" t="s">
        <v>12</v>
      </c>
      <c r="D19" s="20" t="str">
        <f>Spielplan2!$G30</f>
        <v>C2</v>
      </c>
      <c r="E19" s="15">
        <f>IF(Spielplan2!$H30="","",Spielplan2!$H30)</f>
      </c>
      <c r="F19" s="15" t="s">
        <v>13</v>
      </c>
      <c r="G19" s="15">
        <f>IF(Spielplan2!$J30="","",Spielplan2!$J30)</f>
      </c>
      <c r="H19" s="77">
        <f t="shared" si="0"/>
      </c>
      <c r="I19" s="77">
        <f t="shared" si="1"/>
      </c>
      <c r="K19" s="75" t="str">
        <f>Spielplan2!G6</f>
        <v>C4</v>
      </c>
      <c r="L19" s="19">
        <f>SUM(S19:U19)</f>
        <v>0</v>
      </c>
      <c r="M19" s="19">
        <f>SUM(H9,I17,I21)</f>
        <v>0</v>
      </c>
      <c r="N19" s="15">
        <f>SUM(E9,G17,G21)</f>
        <v>0</v>
      </c>
      <c r="O19" s="15" t="s">
        <v>13</v>
      </c>
      <c r="P19" s="15">
        <f>SUM(G9,E17,E21)</f>
        <v>0</v>
      </c>
      <c r="Q19" s="15">
        <f>N19-P19</f>
        <v>0</v>
      </c>
      <c r="S19" s="11">
        <f>IF(OR(E9="",G9=""),0,1)</f>
        <v>0</v>
      </c>
      <c r="T19" s="11">
        <f>IF(OR(E17="",G17=""),0,1)</f>
        <v>0</v>
      </c>
      <c r="U19" s="11">
        <f>IF(OR(E21="",G21=""),0,1)</f>
        <v>0</v>
      </c>
    </row>
    <row r="20" spans="1:21" ht="12.75">
      <c r="A20" s="18">
        <f>Spielplan2!$B31</f>
        <v>34</v>
      </c>
      <c r="B20" s="18" t="str">
        <f>Spielplan2!$E31</f>
        <v>A2</v>
      </c>
      <c r="C20" s="19" t="s">
        <v>12</v>
      </c>
      <c r="D20" s="20" t="str">
        <f>Spielplan2!$G31</f>
        <v>C1</v>
      </c>
      <c r="E20" s="15">
        <f>IF(Spielplan2!$H31="","",Spielplan2!$H31)</f>
      </c>
      <c r="F20" s="15" t="s">
        <v>13</v>
      </c>
      <c r="G20" s="15">
        <f>IF(Spielplan2!$J31="","",Spielplan2!$J31)</f>
      </c>
      <c r="H20" s="77">
        <f t="shared" si="0"/>
      </c>
      <c r="I20" s="77">
        <f t="shared" si="1"/>
      </c>
      <c r="K20" s="75" t="str">
        <f>Spielplan2!G8</f>
        <v>D4</v>
      </c>
      <c r="L20" s="19">
        <f>SUM(S20:U20)</f>
        <v>0</v>
      </c>
      <c r="M20" s="19">
        <f>SUM(I9,I25,H13)</f>
        <v>0</v>
      </c>
      <c r="N20" s="15">
        <f>SUM(G9,G25,E13)</f>
        <v>0</v>
      </c>
      <c r="O20" s="15" t="s">
        <v>13</v>
      </c>
      <c r="P20" s="15">
        <f>SUM(E9,E25,G13)</f>
        <v>0</v>
      </c>
      <c r="Q20" s="15">
        <f>N20-P20</f>
        <v>0</v>
      </c>
      <c r="S20" s="11">
        <f>IF(OR(E9="",G9=""),0,1)</f>
        <v>0</v>
      </c>
      <c r="T20" s="11">
        <f>IF(OR(E13="",G13=""),0,1)</f>
        <v>0</v>
      </c>
      <c r="U20" s="11">
        <f>IF(OR(E25="",G25=""),0,1)</f>
        <v>0</v>
      </c>
    </row>
    <row r="21" spans="1:17" ht="12.75">
      <c r="A21" s="18">
        <f>Spielplan2!$B32</f>
        <v>35</v>
      </c>
      <c r="B21" s="18" t="str">
        <f>Spielplan2!$E32</f>
        <v>A3</v>
      </c>
      <c r="C21" s="19" t="s">
        <v>12</v>
      </c>
      <c r="D21" s="20" t="str">
        <f>Spielplan2!$G32</f>
        <v>C4</v>
      </c>
      <c r="E21" s="15">
        <f>IF(Spielplan2!$H32="","",Spielplan2!$H32)</f>
      </c>
      <c r="F21" s="15" t="s">
        <v>13</v>
      </c>
      <c r="G21" s="15">
        <f>IF(Spielplan2!$J32="","",Spielplan2!$J32)</f>
      </c>
      <c r="H21" s="77">
        <f t="shared" si="0"/>
      </c>
      <c r="I21" s="77">
        <f t="shared" si="1"/>
      </c>
      <c r="K21" s="13"/>
      <c r="L21" s="19"/>
      <c r="M21" s="19"/>
      <c r="N21" s="15"/>
      <c r="O21" s="15"/>
      <c r="P21" s="15"/>
      <c r="Q21" s="15"/>
    </row>
    <row r="22" spans="1:23" ht="12.75">
      <c r="A22" s="18">
        <f>Spielplan2!$B33</f>
        <v>36</v>
      </c>
      <c r="B22" s="18" t="str">
        <f>Spielplan2!$E33</f>
        <v>A4</v>
      </c>
      <c r="C22" s="19" t="s">
        <v>12</v>
      </c>
      <c r="D22" s="20" t="str">
        <f>Spielplan2!$G33</f>
        <v>C3</v>
      </c>
      <c r="E22" s="15">
        <f>IF(Spielplan2!$H33="","",Spielplan2!$H33)</f>
      </c>
      <c r="F22" s="15" t="s">
        <v>13</v>
      </c>
      <c r="G22" s="15">
        <f>IF(Spielplan2!$J33="","",Spielplan2!$J33)</f>
      </c>
      <c r="H22" s="77">
        <f t="shared" si="0"/>
      </c>
      <c r="I22" s="77">
        <f t="shared" si="1"/>
      </c>
      <c r="K22" s="221" t="s">
        <v>48</v>
      </c>
      <c r="L22" s="221" t="s">
        <v>31</v>
      </c>
      <c r="M22" s="221" t="s">
        <v>1</v>
      </c>
      <c r="N22" s="221" t="s">
        <v>2</v>
      </c>
      <c r="O22" s="221"/>
      <c r="P22" s="221"/>
      <c r="Q22" s="221" t="s">
        <v>32</v>
      </c>
      <c r="V22" s="22"/>
      <c r="W22" s="22"/>
    </row>
    <row r="23" spans="1:23" ht="12.75">
      <c r="A23" s="18">
        <f>Spielplan2!$B34</f>
        <v>37</v>
      </c>
      <c r="B23" s="18" t="str">
        <f>Spielplan2!$E34</f>
        <v>B1</v>
      </c>
      <c r="C23" s="19" t="s">
        <v>12</v>
      </c>
      <c r="D23" s="20" t="str">
        <f>Spielplan2!$G34</f>
        <v>D2</v>
      </c>
      <c r="E23" s="15">
        <f>IF(Spielplan2!$H34="","",Spielplan2!$H34)</f>
      </c>
      <c r="F23" s="15" t="s">
        <v>13</v>
      </c>
      <c r="G23" s="15">
        <f>IF(Spielplan2!$J34="","",Spielplan2!$J34)</f>
      </c>
      <c r="H23" s="77">
        <f t="shared" si="0"/>
      </c>
      <c r="I23" s="77">
        <f t="shared" si="1"/>
      </c>
      <c r="K23" s="221"/>
      <c r="L23" s="221"/>
      <c r="M23" s="221"/>
      <c r="N23" s="221"/>
      <c r="O23" s="221"/>
      <c r="P23" s="221"/>
      <c r="Q23" s="221"/>
      <c r="V23" s="22"/>
      <c r="W23" s="22"/>
    </row>
    <row r="24" spans="1:23" ht="12.75">
      <c r="A24" s="18">
        <f>Spielplan2!$B35</f>
        <v>38</v>
      </c>
      <c r="B24" s="18" t="str">
        <f>Spielplan2!$E35</f>
        <v>B2</v>
      </c>
      <c r="C24" s="19" t="s">
        <v>12</v>
      </c>
      <c r="D24" s="20" t="str">
        <f>Spielplan2!$G35</f>
        <v>D1</v>
      </c>
      <c r="E24" s="15">
        <f>IF(Spielplan2!$H35="","",Spielplan2!$H35)</f>
      </c>
      <c r="F24" s="15" t="s">
        <v>13</v>
      </c>
      <c r="G24" s="15">
        <f>IF(Spielplan2!$J35="","",Spielplan2!$J35)</f>
      </c>
      <c r="H24" s="77">
        <f t="shared" si="0"/>
      </c>
      <c r="I24" s="77">
        <f t="shared" si="1"/>
      </c>
      <c r="K24" s="75" t="str">
        <f>Spielplan2!G12</f>
        <v>A4</v>
      </c>
      <c r="L24" s="19">
        <f>SUM(S24:U24)</f>
        <v>0</v>
      </c>
      <c r="M24" s="19">
        <f>SUM(H6,I14,H22)</f>
        <v>0</v>
      </c>
      <c r="N24" s="15">
        <f>SUM(G14,E22,E6)</f>
        <v>0</v>
      </c>
      <c r="O24" s="15" t="s">
        <v>13</v>
      </c>
      <c r="P24" s="15">
        <f>SUM(G6,E14,G22)</f>
        <v>0</v>
      </c>
      <c r="Q24" s="15">
        <f>N24-P24</f>
        <v>0</v>
      </c>
      <c r="R24" s="23"/>
      <c r="S24" s="11">
        <f>IF(OR(E6="",G6=""),0,1)</f>
        <v>0</v>
      </c>
      <c r="T24" s="11">
        <f>IF(OR(E14="",G14=""),0,1)</f>
        <v>0</v>
      </c>
      <c r="U24" s="11">
        <f>IF(OR(E22="",G22=""),0,1)</f>
        <v>0</v>
      </c>
      <c r="V24" s="24"/>
      <c r="W24" s="24"/>
    </row>
    <row r="25" spans="1:23" ht="12.75">
      <c r="A25" s="18">
        <f>Spielplan2!$B44</f>
        <v>47</v>
      </c>
      <c r="B25" s="18" t="str">
        <f>Spielplan2!$E44</f>
        <v>B3</v>
      </c>
      <c r="C25" s="19" t="s">
        <v>12</v>
      </c>
      <c r="D25" s="20" t="str">
        <f>Spielplan2!$G44</f>
        <v>D4</v>
      </c>
      <c r="E25" s="15">
        <f>IF(Spielplan2!$H44="","",Spielplan2!$H44)</f>
      </c>
      <c r="F25" s="15" t="s">
        <v>13</v>
      </c>
      <c r="G25" s="15">
        <f>IF(Spielplan2!$J44="","",Spielplan2!$J44)</f>
      </c>
      <c r="H25" s="77">
        <f t="shared" si="0"/>
      </c>
      <c r="I25" s="77">
        <f t="shared" si="1"/>
      </c>
      <c r="K25" s="75" t="str">
        <f>Spielplan2!G14</f>
        <v>B4</v>
      </c>
      <c r="L25" s="19">
        <f>SUM(S25:U25)</f>
        <v>0</v>
      </c>
      <c r="M25" s="19">
        <f>SUM(I6,H18,H26)</f>
        <v>0</v>
      </c>
      <c r="N25" s="15">
        <f>SUM(G6,E18,E26)</f>
        <v>0</v>
      </c>
      <c r="O25" s="15" t="s">
        <v>13</v>
      </c>
      <c r="P25" s="15">
        <f>SUM(E6,G18,G26)</f>
        <v>0</v>
      </c>
      <c r="Q25" s="15">
        <f>N25-P25</f>
        <v>0</v>
      </c>
      <c r="R25" s="25"/>
      <c r="S25" s="11">
        <f>IF(OR(E6="",G6=""),0,1)</f>
        <v>0</v>
      </c>
      <c r="T25" s="11">
        <f>IF(OR(E18="",G18=""),0,1)</f>
        <v>0</v>
      </c>
      <c r="U25" s="11">
        <f>IF(OR(E26="",G26=""),0,1)</f>
        <v>0</v>
      </c>
      <c r="V25" s="25"/>
      <c r="W25" s="25"/>
    </row>
    <row r="26" spans="1:21" ht="12.75">
      <c r="A26" s="18">
        <f>Spielplan2!$B37</f>
        <v>40</v>
      </c>
      <c r="B26" s="18" t="str">
        <f>Spielplan2!$E37</f>
        <v>B4</v>
      </c>
      <c r="C26" s="19" t="s">
        <v>12</v>
      </c>
      <c r="D26" s="20" t="str">
        <f>Spielplan2!$G37</f>
        <v>D3</v>
      </c>
      <c r="E26" s="15">
        <f>IF(Spielplan2!$H37="","",Spielplan2!$H37)</f>
      </c>
      <c r="F26" s="15" t="s">
        <v>13</v>
      </c>
      <c r="G26" s="15">
        <f>IF(Spielplan2!$J37="","",Spielplan2!$J37)</f>
      </c>
      <c r="H26" s="77">
        <f t="shared" si="0"/>
      </c>
      <c r="I26" s="77">
        <f t="shared" si="1"/>
      </c>
      <c r="J26" s="26"/>
      <c r="K26" s="75" t="str">
        <f>Spielplan2!G16</f>
        <v>C3</v>
      </c>
      <c r="L26" s="19">
        <f>SUM(S26:U26)</f>
        <v>0</v>
      </c>
      <c r="M26" s="19">
        <f>SUM(H10,I18,I22)</f>
        <v>0</v>
      </c>
      <c r="N26" s="15">
        <f>SUM(E10,G18,G22)</f>
        <v>0</v>
      </c>
      <c r="O26" s="15" t="s">
        <v>13</v>
      </c>
      <c r="P26" s="15">
        <f>SUM(G10,E18,E22)</f>
        <v>0</v>
      </c>
      <c r="Q26" s="15">
        <f>N26-P26</f>
        <v>0</v>
      </c>
      <c r="S26" s="11">
        <f>IF(OR(E10="",G10=""),0,1)</f>
        <v>0</v>
      </c>
      <c r="T26" s="11">
        <f>IF(OR(E18="",G18=""),0,1)</f>
        <v>0</v>
      </c>
      <c r="U26" s="11">
        <f>IF(OR(E22="",G22=""),0,1)</f>
        <v>0</v>
      </c>
    </row>
    <row r="27" spans="1:21" ht="12.75">
      <c r="A27" s="18"/>
      <c r="B27" s="18"/>
      <c r="C27" s="19"/>
      <c r="D27" s="20"/>
      <c r="E27" s="15"/>
      <c r="F27" s="15"/>
      <c r="G27" s="15"/>
      <c r="K27" s="75" t="str">
        <f>Spielplan2!G18</f>
        <v>D3</v>
      </c>
      <c r="L27" s="19">
        <f>SUM(S27:U27)</f>
        <v>0</v>
      </c>
      <c r="M27" s="19">
        <f>SUM(I10,I26,H14)</f>
        <v>0</v>
      </c>
      <c r="N27" s="15">
        <f>SUM(G10,E14,G26)</f>
        <v>0</v>
      </c>
      <c r="O27" s="15" t="s">
        <v>13</v>
      </c>
      <c r="P27" s="15">
        <f>SUM(E10,G14,E26)</f>
        <v>0</v>
      </c>
      <c r="Q27" s="15">
        <f>N27-P27</f>
        <v>0</v>
      </c>
      <c r="S27" s="11">
        <f>IF(OR(E10="",G10=""),0,1)</f>
        <v>0</v>
      </c>
      <c r="T27" s="11">
        <f>IF(OR(E14="",G14=""),0,1)</f>
        <v>0</v>
      </c>
      <c r="U27" s="11">
        <f>IF(OR(E26="",G26=""),0,1)</f>
        <v>0</v>
      </c>
    </row>
    <row r="30" ht="12.75"/>
    <row r="31" ht="12.75"/>
    <row r="32" ht="12.75"/>
    <row r="33" ht="12.75"/>
  </sheetData>
  <sheetProtection password="E760" sheet="1" objects="1" scenarios="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A3" sqref="A3"/>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27</v>
      </c>
      <c r="B2" s="15" t="s">
        <v>28</v>
      </c>
      <c r="C2" s="15"/>
      <c r="D2" s="15" t="s">
        <v>28</v>
      </c>
      <c r="E2" s="221" t="s">
        <v>11</v>
      </c>
      <c r="F2" s="221"/>
      <c r="G2" s="221"/>
      <c r="H2" s="76" t="s">
        <v>29</v>
      </c>
      <c r="I2" s="76" t="s">
        <v>30</v>
      </c>
      <c r="J2" s="16"/>
      <c r="K2" s="17" t="s">
        <v>0</v>
      </c>
      <c r="L2" s="17" t="s">
        <v>31</v>
      </c>
      <c r="M2" s="17" t="s">
        <v>1</v>
      </c>
      <c r="N2" s="222" t="s">
        <v>2</v>
      </c>
      <c r="O2" s="222"/>
      <c r="P2" s="222"/>
      <c r="Q2" s="17" t="s">
        <v>32</v>
      </c>
      <c r="R2" s="16"/>
      <c r="S2" s="11" t="s">
        <v>33</v>
      </c>
      <c r="T2" s="11" t="s">
        <v>34</v>
      </c>
      <c r="U2" s="11" t="s">
        <v>35</v>
      </c>
      <c r="V2" s="12" t="s">
        <v>36</v>
      </c>
      <c r="W2" s="12" t="s">
        <v>37</v>
      </c>
      <c r="X2" s="12" t="s">
        <v>41</v>
      </c>
      <c r="Y2" s="12" t="s">
        <v>42</v>
      </c>
    </row>
    <row r="3" spans="1:25" ht="12.75">
      <c r="A3" s="18">
        <f>Spielplan!$B14</f>
        <v>1</v>
      </c>
      <c r="B3" s="18" t="str">
        <f>Spielplan!$E14</f>
        <v>M01</v>
      </c>
      <c r="C3" s="19" t="s">
        <v>12</v>
      </c>
      <c r="D3" s="20" t="str">
        <f>Spielplan!$G14</f>
        <v>M02</v>
      </c>
      <c r="E3" s="15">
        <f>IF(Spielplan!$H14="","",Spielplan!$H14)</f>
      </c>
      <c r="F3" s="15" t="s">
        <v>13</v>
      </c>
      <c r="G3" s="15">
        <f>IF(Spielplan!$J14="","",Spielplan!$J14)</f>
      </c>
      <c r="H3" s="77">
        <f aca="true" t="shared" si="0" ref="H3:H22">IF(OR($E3="",$G3=""),"",IF(E3&gt;G3,3,IF(E3=G3,1,0)))</f>
      </c>
      <c r="I3" s="77">
        <f aca="true" t="shared" si="1" ref="I3:I22">IF(OR($E3="",$G3=""),"",IF(G3&gt;E3,3,IF(E3=G3,1,0)))</f>
      </c>
      <c r="K3" s="75" t="str">
        <f>Vorgaben!A2</f>
        <v>M01</v>
      </c>
      <c r="L3" s="19">
        <f>SUM(S3:U3)</f>
        <v>0</v>
      </c>
      <c r="M3" s="19">
        <f>SUM(H3,I11,H19)</f>
        <v>0</v>
      </c>
      <c r="N3" s="15">
        <f>SUM(E3,G11,E19)</f>
        <v>0</v>
      </c>
      <c r="O3" s="15" t="s">
        <v>13</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Spielplan!$B15</f>
        <v>2</v>
      </c>
      <c r="B4" s="18" t="str">
        <f>Spielplan!$E15</f>
        <v>M05</v>
      </c>
      <c r="C4" s="19" t="s">
        <v>12</v>
      </c>
      <c r="D4" s="20" t="str">
        <f>Spielplan!$G15</f>
        <v>M06</v>
      </c>
      <c r="E4" s="15">
        <f>IF(Spielplan!$H15="","",Spielplan!$H15)</f>
      </c>
      <c r="F4" s="15" t="s">
        <v>13</v>
      </c>
      <c r="G4" s="15">
        <f>IF(Spielplan!$J15="","",Spielplan!$J15)</f>
      </c>
      <c r="H4" s="77">
        <f t="shared" si="0"/>
      </c>
      <c r="I4" s="77">
        <f t="shared" si="1"/>
      </c>
      <c r="K4" s="75" t="str">
        <f>Vorgaben!A3</f>
        <v>M02</v>
      </c>
      <c r="L4" s="19">
        <f>SUM(S4:U4)</f>
        <v>0</v>
      </c>
      <c r="M4" s="19">
        <f>SUM(I3,H15,H23)</f>
        <v>0</v>
      </c>
      <c r="N4" s="15">
        <f>SUM(G3,E15,E23)</f>
        <v>0</v>
      </c>
      <c r="O4" s="15" t="s">
        <v>13</v>
      </c>
      <c r="P4" s="15">
        <f>SUM(E3,G15,G23)</f>
        <v>0</v>
      </c>
      <c r="Q4" s="15">
        <f>N4-P4</f>
        <v>0</v>
      </c>
      <c r="R4" s="21"/>
      <c r="S4" s="11">
        <f>IF(OR(E3="",G3=""),0,1)</f>
        <v>0</v>
      </c>
      <c r="T4" s="11">
        <f>IF(OR(E15="",G15=""),0,1)</f>
        <v>0</v>
      </c>
      <c r="U4" s="11">
        <f>IF(OR(E23="",G23=""),0,1)</f>
        <v>0</v>
      </c>
    </row>
    <row r="5" spans="1:21" ht="12.75">
      <c r="A5" s="18">
        <f>Spielplan!$B16</f>
        <v>3</v>
      </c>
      <c r="B5" s="18" t="str">
        <f>Spielplan!$E16</f>
        <v>M09</v>
      </c>
      <c r="C5" s="19" t="s">
        <v>12</v>
      </c>
      <c r="D5" s="20" t="str">
        <f>Spielplan!$G16</f>
        <v>M10</v>
      </c>
      <c r="E5" s="15">
        <f>IF(Spielplan!$H16="","",Spielplan!$H16)</f>
      </c>
      <c r="F5" s="15" t="s">
        <v>13</v>
      </c>
      <c r="G5" s="15">
        <f>IF(Spielplan!$J16="","",Spielplan!$J16)</f>
      </c>
      <c r="H5" s="77">
        <f t="shared" si="0"/>
      </c>
      <c r="I5" s="77">
        <f t="shared" si="1"/>
      </c>
      <c r="K5" s="75" t="str">
        <f>Vorgaben!A4</f>
        <v>M03</v>
      </c>
      <c r="L5" s="19">
        <f>SUM(S5:U5)</f>
        <v>0</v>
      </c>
      <c r="M5" s="19">
        <f>SUM(H7,I15,I19)</f>
        <v>0</v>
      </c>
      <c r="N5" s="15">
        <f>SUM(E7,G15,G19)</f>
        <v>0</v>
      </c>
      <c r="O5" s="15" t="s">
        <v>13</v>
      </c>
      <c r="P5" s="15">
        <f>SUM(G7,E15,E19)</f>
        <v>0</v>
      </c>
      <c r="Q5" s="15">
        <f>N5-P5</f>
        <v>0</v>
      </c>
      <c r="R5" s="21"/>
      <c r="S5" s="11">
        <f>IF(OR(E7="",G7=""),0,1)</f>
        <v>0</v>
      </c>
      <c r="T5" s="11">
        <f>IF(OR(E15="",G15=""),0,1)</f>
        <v>0</v>
      </c>
      <c r="U5" s="11">
        <f>IF(OR(E19="",G19=""),0,1)</f>
        <v>0</v>
      </c>
    </row>
    <row r="6" spans="1:21" ht="12.75">
      <c r="A6" s="18">
        <f>Spielplan!$B17</f>
        <v>4</v>
      </c>
      <c r="B6" s="18" t="str">
        <f>Spielplan!$E17</f>
        <v>M13</v>
      </c>
      <c r="C6" s="19" t="s">
        <v>12</v>
      </c>
      <c r="D6" s="20" t="str">
        <f>Spielplan!$G17</f>
        <v>M14</v>
      </c>
      <c r="E6" s="15">
        <f>IF(Spielplan!$H17="","",Spielplan!$H17)</f>
      </c>
      <c r="F6" s="15" t="s">
        <v>13</v>
      </c>
      <c r="G6" s="15">
        <f>IF(Spielplan!$J17="","",Spielplan!$J17)</f>
      </c>
      <c r="H6" s="77">
        <f t="shared" si="0"/>
      </c>
      <c r="I6" s="77">
        <f t="shared" si="1"/>
      </c>
      <c r="K6" s="75" t="str">
        <f>Vorgaben!A5</f>
        <v>M04</v>
      </c>
      <c r="L6" s="19">
        <f>SUM(S6:U6)</f>
        <v>0</v>
      </c>
      <c r="M6" s="19">
        <f>SUM(I7,H11,I23)</f>
        <v>0</v>
      </c>
      <c r="N6" s="15">
        <f>SUM(G7,E11,G23)</f>
        <v>0</v>
      </c>
      <c r="O6" s="15" t="s">
        <v>13</v>
      </c>
      <c r="P6" s="15">
        <f>SUM(E7,G11,E23)</f>
        <v>0</v>
      </c>
      <c r="Q6" s="15">
        <f>N6-P6</f>
        <v>0</v>
      </c>
      <c r="R6" s="21"/>
      <c r="S6" s="11">
        <f>IF(OR(E7="",G7=""),0,1)</f>
        <v>0</v>
      </c>
      <c r="T6" s="11">
        <f>IF(OR(E11="",G11=""),0,1)</f>
        <v>0</v>
      </c>
      <c r="U6" s="11">
        <f>IF(OR(E23="",G23=""),0,1)</f>
        <v>0</v>
      </c>
    </row>
    <row r="7" spans="1:18" ht="12.75">
      <c r="A7" s="18">
        <f>Spielplan!$B18</f>
        <v>5</v>
      </c>
      <c r="B7" s="18" t="str">
        <f>Spielplan!$E18</f>
        <v>M03</v>
      </c>
      <c r="C7" s="19" t="s">
        <v>12</v>
      </c>
      <c r="D7" s="20" t="str">
        <f>Spielplan!$G18</f>
        <v>M04</v>
      </c>
      <c r="E7" s="15">
        <f>IF(Spielplan!$H18="","",Spielplan!$H18)</f>
      </c>
      <c r="F7" s="15" t="s">
        <v>13</v>
      </c>
      <c r="G7" s="15">
        <f>IF(Spielplan!$J18="","",Spielplan!$J18)</f>
      </c>
      <c r="H7" s="77">
        <f t="shared" si="0"/>
      </c>
      <c r="I7" s="77">
        <f t="shared" si="1"/>
      </c>
      <c r="K7" s="13"/>
      <c r="L7" s="19"/>
      <c r="M7" s="19"/>
      <c r="N7" s="15"/>
      <c r="O7" s="15"/>
      <c r="P7" s="15"/>
      <c r="Q7" s="15"/>
      <c r="R7" s="21"/>
    </row>
    <row r="8" spans="1:23" ht="12.75">
      <c r="A8" s="18">
        <f>Spielplan!$B19</f>
        <v>6</v>
      </c>
      <c r="B8" s="18" t="str">
        <f>Spielplan!$E19</f>
        <v>M07</v>
      </c>
      <c r="C8" s="19" t="s">
        <v>12</v>
      </c>
      <c r="D8" s="20" t="str">
        <f>Spielplan!$G19</f>
        <v>M08</v>
      </c>
      <c r="E8" s="15">
        <f>IF(Spielplan!$H19="","",Spielplan!$H19)</f>
      </c>
      <c r="F8" s="15" t="s">
        <v>13</v>
      </c>
      <c r="G8" s="15">
        <f>IF(Spielplan!$J19="","",Spielplan!$J19)</f>
      </c>
      <c r="H8" s="77">
        <f t="shared" si="0"/>
      </c>
      <c r="I8" s="77">
        <f t="shared" si="1"/>
      </c>
      <c r="K8" s="221" t="s">
        <v>6</v>
      </c>
      <c r="L8" s="221" t="s">
        <v>31</v>
      </c>
      <c r="M8" s="221" t="s">
        <v>1</v>
      </c>
      <c r="N8" s="221" t="s">
        <v>2</v>
      </c>
      <c r="O8" s="221"/>
      <c r="P8" s="221"/>
      <c r="Q8" s="221" t="s">
        <v>32</v>
      </c>
      <c r="V8" s="22"/>
      <c r="W8" s="22"/>
    </row>
    <row r="9" spans="1:23" ht="12.75">
      <c r="A9" s="18">
        <f>Spielplan!$B20</f>
        <v>7</v>
      </c>
      <c r="B9" s="18" t="str">
        <f>Spielplan!$E20</f>
        <v>M11</v>
      </c>
      <c r="C9" s="19" t="s">
        <v>12</v>
      </c>
      <c r="D9" s="20" t="str">
        <f>Spielplan!$G20</f>
        <v>M12</v>
      </c>
      <c r="E9" s="15">
        <f>IF(Spielplan!$H20="","",Spielplan!$H20)</f>
      </c>
      <c r="F9" s="15" t="s">
        <v>13</v>
      </c>
      <c r="G9" s="15">
        <f>IF(Spielplan!$J20="","",Spielplan!$J20)</f>
      </c>
      <c r="H9" s="77">
        <f t="shared" si="0"/>
      </c>
      <c r="I9" s="77">
        <f t="shared" si="1"/>
      </c>
      <c r="K9" s="221"/>
      <c r="L9" s="221"/>
      <c r="M9" s="221"/>
      <c r="N9" s="221"/>
      <c r="O9" s="221"/>
      <c r="P9" s="221"/>
      <c r="Q9" s="221"/>
      <c r="V9" s="22"/>
      <c r="W9" s="22"/>
    </row>
    <row r="10" spans="1:23" ht="12.75">
      <c r="A10" s="18">
        <f>Spielplan!$B21</f>
        <v>8</v>
      </c>
      <c r="B10" s="18" t="str">
        <f>Spielplan!$E21</f>
        <v>M15</v>
      </c>
      <c r="C10" s="19" t="s">
        <v>12</v>
      </c>
      <c r="D10" s="20" t="str">
        <f>Spielplan!$G21</f>
        <v>M16</v>
      </c>
      <c r="E10" s="15">
        <f>IF(Spielplan!$H21="","",Spielplan!$H21)</f>
      </c>
      <c r="F10" s="15" t="s">
        <v>13</v>
      </c>
      <c r="G10" s="15">
        <f>IF(Spielplan!$J21="","",Spielplan!$J21)</f>
      </c>
      <c r="H10" s="77">
        <f t="shared" si="0"/>
      </c>
      <c r="I10" s="77">
        <f t="shared" si="1"/>
      </c>
      <c r="K10" s="75" t="str">
        <f>Vorgaben!A9</f>
        <v>M05</v>
      </c>
      <c r="L10" s="19">
        <f>SUM(S10:U10)</f>
        <v>0</v>
      </c>
      <c r="M10" s="19">
        <f>SUM(H4,H20,I12)</f>
        <v>0</v>
      </c>
      <c r="N10" s="15">
        <f>SUM(E4,G12,E20)</f>
        <v>0</v>
      </c>
      <c r="O10" s="15" t="s">
        <v>13</v>
      </c>
      <c r="P10" s="15">
        <f>SUM(G4,E12,G20)</f>
        <v>0</v>
      </c>
      <c r="Q10" s="15">
        <f>N10-P10</f>
        <v>0</v>
      </c>
      <c r="R10" s="23"/>
      <c r="S10" s="11">
        <f>IF(OR(E4="",G4=""),0,1)</f>
        <v>0</v>
      </c>
      <c r="T10" s="11">
        <f>IF(OR(E12="",G12=""),0,1)</f>
        <v>0</v>
      </c>
      <c r="U10" s="11">
        <f>IF(OR(E20="",G20=""),0,1)</f>
        <v>0</v>
      </c>
      <c r="V10" s="24"/>
      <c r="W10" s="24"/>
    </row>
    <row r="11" spans="1:23" ht="12.75">
      <c r="A11" s="18">
        <f>Spielplan!$B22</f>
        <v>9</v>
      </c>
      <c r="B11" s="18" t="str">
        <f>Spielplan!$E22</f>
        <v>M04</v>
      </c>
      <c r="C11" s="19" t="s">
        <v>12</v>
      </c>
      <c r="D11" s="20" t="str">
        <f>Spielplan!$G22</f>
        <v>M01</v>
      </c>
      <c r="E11" s="15">
        <f>IF(Spielplan!$H22="","",Spielplan!$H22)</f>
      </c>
      <c r="F11" s="15" t="s">
        <v>13</v>
      </c>
      <c r="G11" s="15">
        <f>IF(Spielplan!$J22="","",Spielplan!$J22)</f>
      </c>
      <c r="H11" s="77">
        <f t="shared" si="0"/>
      </c>
      <c r="I11" s="77">
        <f t="shared" si="1"/>
      </c>
      <c r="J11" s="25"/>
      <c r="K11" s="75" t="str">
        <f>Vorgaben!A10</f>
        <v>M06</v>
      </c>
      <c r="L11" s="19">
        <f>SUM(S11:U11)</f>
        <v>0</v>
      </c>
      <c r="M11" s="19">
        <f>SUM(I4,H24,H16)</f>
        <v>0</v>
      </c>
      <c r="N11" s="15">
        <f>SUM(G4,E16,E24)</f>
        <v>0</v>
      </c>
      <c r="O11" s="15" t="s">
        <v>13</v>
      </c>
      <c r="P11" s="15">
        <f>SUM(E4,G16,G24)</f>
        <v>0</v>
      </c>
      <c r="Q11" s="15">
        <f>N11-P11</f>
        <v>0</v>
      </c>
      <c r="R11" s="25"/>
      <c r="S11" s="11">
        <f>IF(OR(E4="",G4=""),0,1)</f>
        <v>0</v>
      </c>
      <c r="T11" s="11">
        <f>IF(OR(E16="",G16=""),0,1)</f>
        <v>0</v>
      </c>
      <c r="U11" s="11">
        <f>IF(OR(E24="",G24=""),0,1)</f>
        <v>0</v>
      </c>
      <c r="V11" s="25"/>
      <c r="W11" s="25"/>
    </row>
    <row r="12" spans="1:21" ht="12.75">
      <c r="A12" s="18">
        <f>Spielplan!$B23</f>
        <v>10</v>
      </c>
      <c r="B12" s="18" t="str">
        <f>Spielplan!$E23</f>
        <v>M08</v>
      </c>
      <c r="C12" s="19" t="s">
        <v>12</v>
      </c>
      <c r="D12" s="20" t="str">
        <f>Spielplan!$G23</f>
        <v>M05</v>
      </c>
      <c r="E12" s="15">
        <f>IF(Spielplan!$H23="","",Spielplan!$H23)</f>
      </c>
      <c r="F12" s="15" t="s">
        <v>13</v>
      </c>
      <c r="G12" s="15">
        <f>IF(Spielplan!$J23="","",Spielplan!$J23)</f>
      </c>
      <c r="H12" s="77">
        <f t="shared" si="0"/>
      </c>
      <c r="I12" s="77">
        <f t="shared" si="1"/>
      </c>
      <c r="K12" s="75" t="str">
        <f>Vorgaben!A11</f>
        <v>M07</v>
      </c>
      <c r="L12" s="19">
        <f>SUM(S12:U12)</f>
        <v>0</v>
      </c>
      <c r="M12" s="19">
        <f>SUM(H8,I16,I20)</f>
        <v>0</v>
      </c>
      <c r="N12" s="15">
        <f>SUM(E8,G16,G20)</f>
        <v>0</v>
      </c>
      <c r="O12" s="15" t="s">
        <v>13</v>
      </c>
      <c r="P12" s="15">
        <f>SUM(G8,E20,E16)</f>
        <v>0</v>
      </c>
      <c r="Q12" s="15">
        <f>N12-P12</f>
        <v>0</v>
      </c>
      <c r="S12" s="11">
        <f>IF(OR(E8="",G8=""),0,1)</f>
        <v>0</v>
      </c>
      <c r="T12" s="11">
        <f>IF(OR(E16="",G16=""),0,1)</f>
        <v>0</v>
      </c>
      <c r="U12" s="11">
        <f>IF(OR(E20="",G20=""),0,1)</f>
        <v>0</v>
      </c>
    </row>
    <row r="13" spans="1:21" ht="12.75">
      <c r="A13" s="18">
        <f>Spielplan!$B24</f>
        <v>11</v>
      </c>
      <c r="B13" s="18" t="str">
        <f>Spielplan!$E24</f>
        <v>M12</v>
      </c>
      <c r="C13" s="19" t="s">
        <v>12</v>
      </c>
      <c r="D13" s="20" t="str">
        <f>Spielplan!$G24</f>
        <v>M09</v>
      </c>
      <c r="E13" s="15">
        <f>IF(Spielplan!$H24="","",Spielplan!$H24)</f>
      </c>
      <c r="F13" s="15" t="s">
        <v>13</v>
      </c>
      <c r="G13" s="15">
        <f>IF(Spielplan!$J24="","",Spielplan!$J24)</f>
      </c>
      <c r="H13" s="77">
        <f t="shared" si="0"/>
      </c>
      <c r="I13" s="77">
        <f t="shared" si="1"/>
      </c>
      <c r="K13" s="75" t="str">
        <f>Vorgaben!A12</f>
        <v>M08</v>
      </c>
      <c r="L13" s="19">
        <f>SUM(S13:U13)</f>
        <v>0</v>
      </c>
      <c r="M13" s="19">
        <f>SUM(I8,H12,I24)</f>
        <v>0</v>
      </c>
      <c r="N13" s="15">
        <f>SUM(G8,E12,G24)</f>
        <v>0</v>
      </c>
      <c r="O13" s="15" t="s">
        <v>13</v>
      </c>
      <c r="P13" s="15">
        <f>SUM(E8,G12,E24)</f>
        <v>0</v>
      </c>
      <c r="Q13" s="15">
        <f>N13-P13</f>
        <v>0</v>
      </c>
      <c r="S13" s="11">
        <f>IF(OR(E8="",G8=""),0,1)</f>
        <v>0</v>
      </c>
      <c r="T13" s="11">
        <f>IF(OR(E12="",G12=""),0,1)</f>
        <v>0</v>
      </c>
      <c r="U13" s="11">
        <f>IF(OR(E24="",G24=""),0,1)</f>
        <v>0</v>
      </c>
    </row>
    <row r="14" spans="1:17" ht="15.75" customHeight="1">
      <c r="A14" s="18">
        <f>Spielplan!$B25</f>
        <v>12</v>
      </c>
      <c r="B14" s="18" t="str">
        <f>Spielplan!$E25</f>
        <v>M16</v>
      </c>
      <c r="C14" s="19" t="s">
        <v>12</v>
      </c>
      <c r="D14" s="20" t="str">
        <f>Spielplan!$G25</f>
        <v>M13</v>
      </c>
      <c r="E14" s="15">
        <f>IF(Spielplan!$H25="","",Spielplan!$H25)</f>
      </c>
      <c r="F14" s="15" t="s">
        <v>13</v>
      </c>
      <c r="G14" s="15">
        <f>IF(Spielplan!$J25="","",Spielplan!$J25)</f>
      </c>
      <c r="H14" s="77">
        <f t="shared" si="0"/>
      </c>
      <c r="I14" s="77">
        <f t="shared" si="1"/>
      </c>
      <c r="K14" s="13"/>
      <c r="L14" s="19"/>
      <c r="M14" s="19"/>
      <c r="N14" s="15"/>
      <c r="O14" s="15"/>
      <c r="P14" s="15"/>
      <c r="Q14" s="15"/>
    </row>
    <row r="15" spans="1:23" ht="12.75" customHeight="1">
      <c r="A15" s="18">
        <f>Spielplan!$B26</f>
        <v>13</v>
      </c>
      <c r="B15" s="18" t="str">
        <f>Spielplan!$E26</f>
        <v>M02</v>
      </c>
      <c r="C15" s="19" t="s">
        <v>12</v>
      </c>
      <c r="D15" s="20" t="str">
        <f>Spielplan!$G26</f>
        <v>M03</v>
      </c>
      <c r="E15" s="15">
        <f>IF(Spielplan!$H26="","",Spielplan!$H26)</f>
      </c>
      <c r="F15" s="15" t="s">
        <v>13</v>
      </c>
      <c r="G15" s="15">
        <f>IF(Spielplan!$J26="","",Spielplan!$J26)</f>
      </c>
      <c r="H15" s="77">
        <f t="shared" si="0"/>
      </c>
      <c r="I15" s="77">
        <f t="shared" si="1"/>
      </c>
      <c r="K15" s="221" t="s">
        <v>3</v>
      </c>
      <c r="L15" s="221" t="s">
        <v>31</v>
      </c>
      <c r="M15" s="221" t="s">
        <v>1</v>
      </c>
      <c r="N15" s="221" t="s">
        <v>2</v>
      </c>
      <c r="O15" s="221"/>
      <c r="P15" s="221"/>
      <c r="Q15" s="221" t="s">
        <v>32</v>
      </c>
      <c r="V15" s="22"/>
      <c r="W15" s="22"/>
    </row>
    <row r="16" spans="1:23" ht="12.75" customHeight="1">
      <c r="A16" s="18">
        <f>Spielplan!$B27</f>
        <v>14</v>
      </c>
      <c r="B16" s="18" t="str">
        <f>Spielplan!$E27</f>
        <v>M06</v>
      </c>
      <c r="C16" s="19" t="s">
        <v>12</v>
      </c>
      <c r="D16" s="20" t="str">
        <f>Spielplan!$G27</f>
        <v>M07</v>
      </c>
      <c r="E16" s="15">
        <f>IF(Spielplan!$H27="","",Spielplan!$H27)</f>
      </c>
      <c r="F16" s="15" t="s">
        <v>13</v>
      </c>
      <c r="G16" s="15">
        <f>IF(Spielplan!$J27="","",Spielplan!$J27)</f>
      </c>
      <c r="H16" s="77">
        <f t="shared" si="0"/>
      </c>
      <c r="I16" s="77">
        <f t="shared" si="1"/>
      </c>
      <c r="K16" s="221"/>
      <c r="L16" s="221"/>
      <c r="M16" s="221"/>
      <c r="N16" s="221"/>
      <c r="O16" s="221"/>
      <c r="P16" s="221"/>
      <c r="Q16" s="221"/>
      <c r="V16" s="22"/>
      <c r="W16" s="22"/>
    </row>
    <row r="17" spans="1:23" ht="15.75" customHeight="1">
      <c r="A17" s="18">
        <f>Spielplan!$B28</f>
        <v>15</v>
      </c>
      <c r="B17" s="18" t="str">
        <f>Spielplan!$E28</f>
        <v>M10</v>
      </c>
      <c r="C17" s="19" t="s">
        <v>12</v>
      </c>
      <c r="D17" s="20" t="str">
        <f>Spielplan!$G28</f>
        <v>M11</v>
      </c>
      <c r="E17" s="15">
        <f>IF(Spielplan!$H28="","",Spielplan!$H28)</f>
      </c>
      <c r="F17" s="15" t="s">
        <v>13</v>
      </c>
      <c r="G17" s="15">
        <f>IF(Spielplan!$J28="","",Spielplan!$J28)</f>
      </c>
      <c r="H17" s="77">
        <f t="shared" si="0"/>
      </c>
      <c r="I17" s="77">
        <f t="shared" si="1"/>
      </c>
      <c r="K17" s="3" t="str">
        <f>Vorgaben!B2</f>
        <v>M09</v>
      </c>
      <c r="L17" s="19">
        <f>SUM(S17:U17)</f>
        <v>0</v>
      </c>
      <c r="M17" s="19">
        <f>SUM(H5,I13,H21)</f>
        <v>0</v>
      </c>
      <c r="N17" s="15">
        <f>SUM(E5,G13,E21)</f>
        <v>0</v>
      </c>
      <c r="O17" s="15" t="s">
        <v>13</v>
      </c>
      <c r="P17" s="15">
        <f>SUM(G5,E13,G21)</f>
        <v>0</v>
      </c>
      <c r="Q17" s="15">
        <f>N17-P17</f>
        <v>0</v>
      </c>
      <c r="R17" s="23"/>
      <c r="S17" s="11">
        <f>IF(OR(E5="",G5=""),0,1)</f>
        <v>0</v>
      </c>
      <c r="T17" s="11">
        <f>IF(OR(E13="",G13=""),0,1)</f>
        <v>0</v>
      </c>
      <c r="U17" s="11">
        <f>IF(OR(E21="",G21=""),0,1)</f>
        <v>0</v>
      </c>
      <c r="V17" s="24"/>
      <c r="W17" s="24"/>
    </row>
    <row r="18" spans="1:23" ht="12.75">
      <c r="A18" s="18">
        <f>Spielplan!$B29</f>
        <v>16</v>
      </c>
      <c r="B18" s="18" t="str">
        <f>Spielplan!$E29</f>
        <v>M14</v>
      </c>
      <c r="C18" s="19" t="s">
        <v>12</v>
      </c>
      <c r="D18" s="20" t="str">
        <f>Spielplan!$G29</f>
        <v>M15</v>
      </c>
      <c r="E18" s="15">
        <f>IF(Spielplan!$H29="","",Spielplan!$H29)</f>
      </c>
      <c r="F18" s="15" t="s">
        <v>13</v>
      </c>
      <c r="G18" s="15">
        <f>IF(Spielplan!$J29="","",Spielplan!$J29)</f>
      </c>
      <c r="H18" s="77">
        <f t="shared" si="0"/>
      </c>
      <c r="I18" s="77">
        <f t="shared" si="1"/>
      </c>
      <c r="K18" s="75" t="str">
        <f>Vorgaben!B3</f>
        <v>M10</v>
      </c>
      <c r="L18" s="19">
        <f>SUM(S18:U18)</f>
        <v>0</v>
      </c>
      <c r="M18" s="19">
        <f>SUM(I5,H17,H25)</f>
        <v>0</v>
      </c>
      <c r="N18" s="15">
        <f>SUM(G5,E17,E25)</f>
        <v>0</v>
      </c>
      <c r="O18" s="15" t="s">
        <v>13</v>
      </c>
      <c r="P18" s="15">
        <f>SUM(E5,G17,G25)</f>
        <v>0</v>
      </c>
      <c r="Q18" s="15">
        <f>N18-P18</f>
        <v>0</v>
      </c>
      <c r="R18" s="25"/>
      <c r="S18" s="11">
        <f>IF(OR(E5="",G5=""),0,1)</f>
        <v>0</v>
      </c>
      <c r="T18" s="11">
        <f>IF(OR(E17="",G17=""),0,1)</f>
        <v>0</v>
      </c>
      <c r="U18" s="11">
        <f>IF(OR(E25="",G25=""),0,1)</f>
        <v>0</v>
      </c>
      <c r="V18" s="25"/>
      <c r="W18" s="25"/>
    </row>
    <row r="19" spans="1:21" ht="12.75">
      <c r="A19" s="18">
        <f>Spielplan!$B30</f>
        <v>17</v>
      </c>
      <c r="B19" s="18" t="str">
        <f>Spielplan!$E30</f>
        <v>M01</v>
      </c>
      <c r="C19" s="19" t="s">
        <v>12</v>
      </c>
      <c r="D19" s="20" t="str">
        <f>Spielplan!$G30</f>
        <v>M03</v>
      </c>
      <c r="E19" s="15">
        <f>IF(Spielplan!$H30="","",Spielplan!$H30)</f>
      </c>
      <c r="F19" s="15" t="s">
        <v>13</v>
      </c>
      <c r="G19" s="15">
        <f>IF(Spielplan!$J30="","",Spielplan!$J30)</f>
      </c>
      <c r="H19" s="77">
        <f t="shared" si="0"/>
      </c>
      <c r="I19" s="77">
        <f t="shared" si="1"/>
      </c>
      <c r="K19" s="75" t="str">
        <f>Vorgaben!B4</f>
        <v>M11</v>
      </c>
      <c r="L19" s="19">
        <f>SUM(S19:U19)</f>
        <v>0</v>
      </c>
      <c r="M19" s="19">
        <f>SUM(H9,I17,I21)</f>
        <v>0</v>
      </c>
      <c r="N19" s="15">
        <f>SUM(E9,G17,G21)</f>
        <v>0</v>
      </c>
      <c r="O19" s="15" t="s">
        <v>13</v>
      </c>
      <c r="P19" s="15">
        <f>SUM(G9,E17,E21)</f>
        <v>0</v>
      </c>
      <c r="Q19" s="15">
        <f>N19-P19</f>
        <v>0</v>
      </c>
      <c r="S19" s="11">
        <f>IF(OR(E9="",G9=""),0,1)</f>
        <v>0</v>
      </c>
      <c r="T19" s="11">
        <f>IF(OR(E17="",G17=""),0,1)</f>
        <v>0</v>
      </c>
      <c r="U19" s="11">
        <f>IF(OR(E21="",G21=""),0,1)</f>
        <v>0</v>
      </c>
    </row>
    <row r="20" spans="1:21" ht="12.75">
      <c r="A20" s="18">
        <f>Spielplan!$B31</f>
        <v>18</v>
      </c>
      <c r="B20" s="18" t="str">
        <f>Spielplan!$E31</f>
        <v>M05</v>
      </c>
      <c r="C20" s="19" t="s">
        <v>12</v>
      </c>
      <c r="D20" s="20" t="str">
        <f>Spielplan!$G31</f>
        <v>M07</v>
      </c>
      <c r="E20" s="15">
        <f>IF(Spielplan!$H31="","",Spielplan!$H31)</f>
      </c>
      <c r="F20" s="15" t="s">
        <v>13</v>
      </c>
      <c r="G20" s="15">
        <f>IF(Spielplan!$J31="","",Spielplan!$J31)</f>
      </c>
      <c r="H20" s="77">
        <f t="shared" si="0"/>
      </c>
      <c r="I20" s="77">
        <f t="shared" si="1"/>
      </c>
      <c r="K20" s="75" t="str">
        <f>Vorgaben!B5</f>
        <v>M12</v>
      </c>
      <c r="L20" s="19">
        <f>SUM(S20:U20)</f>
        <v>0</v>
      </c>
      <c r="M20" s="19">
        <f>SUM(I9,I25,H13)</f>
        <v>0</v>
      </c>
      <c r="N20" s="15">
        <f>SUM(G9,G25,E13)</f>
        <v>0</v>
      </c>
      <c r="O20" s="15" t="s">
        <v>13</v>
      </c>
      <c r="P20" s="15">
        <f>SUM(E9,E25,G13)</f>
        <v>0</v>
      </c>
      <c r="Q20" s="15">
        <f>N20-P20</f>
        <v>0</v>
      </c>
      <c r="S20" s="11">
        <f>IF(OR(E9="",G9=""),0,1)</f>
        <v>0</v>
      </c>
      <c r="T20" s="11">
        <f>IF(OR(E13="",G13=""),0,1)</f>
        <v>0</v>
      </c>
      <c r="U20" s="11">
        <f>IF(OR(E25="",G25=""),0,1)</f>
        <v>0</v>
      </c>
    </row>
    <row r="21" spans="1:17" ht="12.75">
      <c r="A21" s="18">
        <f>Spielplan!$B32</f>
        <v>19</v>
      </c>
      <c r="B21" s="18" t="str">
        <f>Spielplan!$E32</f>
        <v>M09</v>
      </c>
      <c r="C21" s="19" t="s">
        <v>12</v>
      </c>
      <c r="D21" s="20" t="str">
        <f>Spielplan!$G32</f>
        <v>M11</v>
      </c>
      <c r="E21" s="15">
        <f>IF(Spielplan!$H32="","",Spielplan!$H32)</f>
      </c>
      <c r="F21" s="15" t="s">
        <v>13</v>
      </c>
      <c r="G21" s="15">
        <f>IF(Spielplan!$J32="","",Spielplan!$J32)</f>
      </c>
      <c r="H21" s="77">
        <f t="shared" si="0"/>
      </c>
      <c r="I21" s="77">
        <f t="shared" si="1"/>
      </c>
      <c r="K21" s="13"/>
      <c r="L21" s="19"/>
      <c r="M21" s="19"/>
      <c r="N21" s="15"/>
      <c r="O21" s="15"/>
      <c r="P21" s="15"/>
      <c r="Q21" s="15"/>
    </row>
    <row r="22" spans="1:23" ht="12.75">
      <c r="A22" s="18">
        <f>Spielplan!$B33</f>
        <v>20</v>
      </c>
      <c r="B22" s="18" t="str">
        <f>Spielplan!$E33</f>
        <v>M13</v>
      </c>
      <c r="C22" s="19" t="s">
        <v>12</v>
      </c>
      <c r="D22" s="20" t="str">
        <f>Spielplan!$G33</f>
        <v>M15</v>
      </c>
      <c r="E22" s="15">
        <f>IF(Spielplan!$H33="","",Spielplan!$H33)</f>
      </c>
      <c r="F22" s="15" t="s">
        <v>13</v>
      </c>
      <c r="G22" s="15">
        <f>IF(Spielplan!$J33="","",Spielplan!$J33)</f>
      </c>
      <c r="H22" s="77">
        <f t="shared" si="0"/>
      </c>
      <c r="I22" s="77">
        <f t="shared" si="1"/>
      </c>
      <c r="K22" s="221" t="s">
        <v>7</v>
      </c>
      <c r="L22" s="221" t="s">
        <v>31</v>
      </c>
      <c r="M22" s="221" t="s">
        <v>1</v>
      </c>
      <c r="N22" s="221" t="s">
        <v>2</v>
      </c>
      <c r="O22" s="221"/>
      <c r="P22" s="221"/>
      <c r="Q22" s="221" t="s">
        <v>32</v>
      </c>
      <c r="V22" s="22"/>
      <c r="W22" s="22"/>
    </row>
    <row r="23" spans="1:23" ht="12.75">
      <c r="A23" s="18">
        <f>Spielplan!$B34</f>
        <v>21</v>
      </c>
      <c r="B23" s="18" t="str">
        <f>Spielplan!$E34</f>
        <v>M02</v>
      </c>
      <c r="C23" s="19" t="s">
        <v>12</v>
      </c>
      <c r="D23" s="20" t="str">
        <f>Spielplan!$G34</f>
        <v>M04</v>
      </c>
      <c r="E23" s="15">
        <f>IF(Spielplan!$H34="","",Spielplan!$H34)</f>
      </c>
      <c r="F23" s="15" t="s">
        <v>13</v>
      </c>
      <c r="G23" s="15">
        <f>IF(Spielplan!$J34="","",Spielplan!$J34)</f>
      </c>
      <c r="H23" s="77">
        <f>IF(OR($E23="",$G23=""),"",IF(E23&gt;G23,3,IF(E23=G23,1,0)))</f>
      </c>
      <c r="I23" s="77">
        <f>IF(OR($E23="",$G23=""),"",IF(G23&gt;E23,3,IF(E23=G23,1,0)))</f>
      </c>
      <c r="K23" s="221"/>
      <c r="L23" s="221"/>
      <c r="M23" s="221"/>
      <c r="N23" s="221"/>
      <c r="O23" s="221"/>
      <c r="P23" s="221"/>
      <c r="Q23" s="221"/>
      <c r="V23" s="22"/>
      <c r="W23" s="22"/>
    </row>
    <row r="24" spans="1:23" ht="12.75">
      <c r="A24" s="18">
        <f>Spielplan!$B35</f>
        <v>22</v>
      </c>
      <c r="B24" s="18" t="str">
        <f>Spielplan!$E35</f>
        <v>M06</v>
      </c>
      <c r="C24" s="19" t="s">
        <v>12</v>
      </c>
      <c r="D24" s="20" t="str">
        <f>Spielplan!$G35</f>
        <v>M08</v>
      </c>
      <c r="E24" s="15">
        <f>IF(Spielplan!$H35="","",Spielplan!$H35)</f>
      </c>
      <c r="F24" s="15" t="s">
        <v>13</v>
      </c>
      <c r="G24" s="15">
        <f>IF(Spielplan!$J35="","",Spielplan!$J35)</f>
      </c>
      <c r="H24" s="77">
        <f>IF(OR($E24="",$G24=""),"",IF(E24&gt;G24,3,IF(E24=G24,1,0)))</f>
      </c>
      <c r="I24" s="77">
        <f>IF(OR($E24="",$G24=""),"",IF(G24&gt;E24,3,IF(E24=G24,1,0)))</f>
      </c>
      <c r="K24" s="75" t="str">
        <f>Vorgaben!B9</f>
        <v>M13</v>
      </c>
      <c r="L24" s="19">
        <f>SUM(S24:U24)</f>
        <v>0</v>
      </c>
      <c r="M24" s="19">
        <f>SUM(H6,I14,H22)</f>
        <v>0</v>
      </c>
      <c r="N24" s="15">
        <f>SUM(G14,E22,E6)</f>
        <v>0</v>
      </c>
      <c r="O24" s="15" t="s">
        <v>13</v>
      </c>
      <c r="P24" s="15">
        <f>SUM(G6,E14,G22)</f>
        <v>0</v>
      </c>
      <c r="Q24" s="15">
        <f>N24-P24</f>
        <v>0</v>
      </c>
      <c r="R24" s="23"/>
      <c r="S24" s="11">
        <f>IF(OR(E6="",G6=""),0,1)</f>
        <v>0</v>
      </c>
      <c r="T24" s="11">
        <f>IF(OR(E14="",G14=""),0,1)</f>
        <v>0</v>
      </c>
      <c r="U24" s="11">
        <f>IF(OR(E22="",G22=""),0,1)</f>
        <v>0</v>
      </c>
      <c r="V24" s="24"/>
      <c r="W24" s="24"/>
    </row>
    <row r="25" spans="1:23" ht="12.75">
      <c r="A25" s="18">
        <f>Spielplan!$B36</f>
        <v>23</v>
      </c>
      <c r="B25" s="18" t="str">
        <f>Spielplan!$E36</f>
        <v>M10</v>
      </c>
      <c r="C25" s="19" t="s">
        <v>12</v>
      </c>
      <c r="D25" s="20" t="str">
        <f>Spielplan!$G36</f>
        <v>M12</v>
      </c>
      <c r="E25" s="15">
        <f>IF(Spielplan!$H36="","",Spielplan!$H36)</f>
      </c>
      <c r="F25" s="15" t="s">
        <v>13</v>
      </c>
      <c r="G25" s="15">
        <f>IF(Spielplan!$J36="","",Spielplan!$J36)</f>
      </c>
      <c r="H25" s="77">
        <f>IF(OR($E25="",$G25=""),"",IF(E25&gt;G25,3,IF(E25=G25,1,0)))</f>
      </c>
      <c r="I25" s="77">
        <f>IF(OR($E25="",$G25=""),"",IF(G25&gt;E25,3,IF(E25=G25,1,0)))</f>
      </c>
      <c r="K25" s="75" t="str">
        <f>Vorgaben!B10</f>
        <v>M14</v>
      </c>
      <c r="L25" s="19">
        <f>SUM(S25:U25)</f>
        <v>0</v>
      </c>
      <c r="M25" s="19">
        <f>SUM(I6,H18,H26)</f>
        <v>0</v>
      </c>
      <c r="N25" s="15">
        <f>SUM(G6,E18,E26)</f>
        <v>0</v>
      </c>
      <c r="O25" s="15" t="s">
        <v>13</v>
      </c>
      <c r="P25" s="15">
        <f>SUM(E6,G18,G26)</f>
        <v>0</v>
      </c>
      <c r="Q25" s="15">
        <f>N25-P25</f>
        <v>0</v>
      </c>
      <c r="R25" s="25"/>
      <c r="S25" s="11">
        <f>IF(OR(E6="",G6=""),0,1)</f>
        <v>0</v>
      </c>
      <c r="T25" s="11">
        <f>IF(OR(E18="",G18=""),0,1)</f>
        <v>0</v>
      </c>
      <c r="U25" s="11">
        <f>IF(OR(E26="",G26=""),0,1)</f>
        <v>0</v>
      </c>
      <c r="V25" s="25"/>
      <c r="W25" s="25"/>
    </row>
    <row r="26" spans="1:21" ht="12.75">
      <c r="A26" s="18">
        <f>Spielplan!$B37</f>
        <v>24</v>
      </c>
      <c r="B26" s="18" t="str">
        <f>Spielplan!$E37</f>
        <v>M14</v>
      </c>
      <c r="C26" s="19" t="s">
        <v>12</v>
      </c>
      <c r="D26" s="20" t="str">
        <f>Spielplan!$G37</f>
        <v>M16</v>
      </c>
      <c r="E26" s="15">
        <f>IF(Spielplan!$H37="","",Spielplan!$H37)</f>
      </c>
      <c r="F26" s="15" t="s">
        <v>13</v>
      </c>
      <c r="G26" s="15">
        <f>IF(Spielplan!$J37="","",Spielplan!$J37)</f>
      </c>
      <c r="H26" s="77">
        <f>IF(OR($E26="",$G26=""),"",IF(E26&gt;G26,3,IF(E26=G26,1,0)))</f>
      </c>
      <c r="I26" s="77">
        <f>IF(OR($E26="",$G26=""),"",IF(G26&gt;E26,3,IF(E26=G26,1,0)))</f>
      </c>
      <c r="J26" s="26"/>
      <c r="K26" s="75" t="str">
        <f>Vorgaben!B11</f>
        <v>M15</v>
      </c>
      <c r="L26" s="19">
        <f>SUM(S26:U26)</f>
        <v>0</v>
      </c>
      <c r="M26" s="19">
        <f>SUM(H10,I18,I22)</f>
        <v>0</v>
      </c>
      <c r="N26" s="15">
        <f>SUM(E10,G18,G22)</f>
        <v>0</v>
      </c>
      <c r="O26" s="15" t="s">
        <v>13</v>
      </c>
      <c r="P26" s="15">
        <f>SUM(G10,E18,E22)</f>
        <v>0</v>
      </c>
      <c r="Q26" s="15">
        <f>N26-P26</f>
        <v>0</v>
      </c>
      <c r="S26" s="11">
        <f>IF(OR(E10="",G10=""),0,1)</f>
        <v>0</v>
      </c>
      <c r="T26" s="11">
        <f>IF(OR(E18="",G18=""),0,1)</f>
        <v>0</v>
      </c>
      <c r="U26" s="11">
        <f>IF(OR(E22="",G22=""),0,1)</f>
        <v>0</v>
      </c>
    </row>
    <row r="27" spans="1:21" ht="12.75">
      <c r="A27" s="18"/>
      <c r="B27" s="18"/>
      <c r="C27" s="19"/>
      <c r="D27" s="20"/>
      <c r="E27" s="15"/>
      <c r="F27" s="15"/>
      <c r="G27" s="15"/>
      <c r="K27" s="75" t="str">
        <f>Vorgaben!B12</f>
        <v>M16</v>
      </c>
      <c r="L27" s="19">
        <f>SUM(S27:U27)</f>
        <v>0</v>
      </c>
      <c r="M27" s="19">
        <f>SUM(I10,I26,H14)</f>
        <v>0</v>
      </c>
      <c r="N27" s="15">
        <f>SUM(G10,E14,G26)</f>
        <v>0</v>
      </c>
      <c r="O27" s="15" t="s">
        <v>13</v>
      </c>
      <c r="P27" s="15">
        <f>SUM(E10,G14,E26)</f>
        <v>0</v>
      </c>
      <c r="Q27" s="15">
        <f>N27-P27</f>
        <v>0</v>
      </c>
      <c r="S27" s="11">
        <f>IF(OR(E10="",G10=""),0,1)</f>
        <v>0</v>
      </c>
      <c r="T27" s="11">
        <f>IF(OR(E14="",G14=""),0,1)</f>
        <v>0</v>
      </c>
      <c r="U27" s="11">
        <f>IF(OR(E26="",G26=""),0,1)</f>
        <v>0</v>
      </c>
    </row>
  </sheetData>
  <sheetProtection/>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Eugen Wickenhäuser</cp:lastModifiedBy>
  <cp:lastPrinted>2007-12-18T13:55:49Z</cp:lastPrinted>
  <dcterms:created xsi:type="dcterms:W3CDTF">1999-01-27T19:57:19Z</dcterms:created>
  <dcterms:modified xsi:type="dcterms:W3CDTF">2010-05-03T10:59:21Z</dcterms:modified>
  <cp:category/>
  <cp:version/>
  <cp:contentType/>
  <cp:contentStatus/>
</cp:coreProperties>
</file>