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240" yWindow="120" windowWidth="9120" windowHeight="4440" activeTab="0"/>
  </bookViews>
  <sheets>
    <sheet name="Hauptmenue" sheetId="1" r:id="rId1"/>
    <sheet name="Vorgaben" sheetId="2" r:id="rId2"/>
    <sheet name="Spielplan" sheetId="3" r:id="rId3"/>
    <sheet name="Gruppen-Tabellen" sheetId="4" r:id="rId4"/>
    <sheet name="Rechnen" sheetId="5" r:id="rId5"/>
  </sheets>
  <definedNames>
    <definedName name="_xlnm.Print_Area" localSheetId="2">'Spielplan'!$A$1:$K$112</definedName>
    <definedName name="_xlnm.Print_Area" localSheetId="1">'Vorgaben'!$A$1:$B$19</definedName>
  </definedNames>
  <calcPr fullCalcOnLoad="1"/>
</workbook>
</file>

<file path=xl/comments2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nach dem letzten Gruppenspiel,
nach den  Zwischenrundenspielen
und nach dem Halbfinale 
eintragen Format hh:mm
-5 bis 6 Minuten sollten reichen-</t>
        </r>
      </text>
    </comment>
    <comment ref="D1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</commentList>
</comments>
</file>

<file path=xl/comments3.xml><?xml version="1.0" encoding="utf-8"?>
<comments xmlns="http://schemas.openxmlformats.org/spreadsheetml/2006/main">
  <authors>
    <author>Eugen Wickenh?user</author>
  </authors>
  <commentList>
    <comment ref="I101" authorId="0">
      <text>
        <r>
          <rPr>
            <b/>
            <sz val="8"/>
            <color indexed="18"/>
            <rFont val="Tahoma"/>
            <family val="2"/>
          </rPr>
          <t>Eugen Wickenhäuser:</t>
        </r>
        <r>
          <rPr>
            <sz val="8"/>
            <color indexed="18"/>
            <rFont val="Tahoma"/>
            <family val="2"/>
          </rPr>
          <t xml:space="preserve">
hier können Bemerkungen wie z. B.
nach  Elfmeterschießen
eingetragen werden.</t>
        </r>
      </text>
    </comment>
    <comment ref="I104" authorId="0">
      <text>
        <r>
          <rPr>
            <b/>
            <sz val="8"/>
            <color indexed="18"/>
            <rFont val="Tahoma"/>
            <family val="2"/>
          </rPr>
          <t>Eugen Wickenhäuser:</t>
        </r>
        <r>
          <rPr>
            <sz val="8"/>
            <color indexed="18"/>
            <rFont val="Tahoma"/>
            <family val="2"/>
          </rPr>
          <t xml:space="preserve">
hier können Bemerkungen wie z. B.
nach  Elfmeterschießen
eingetragen werden.</t>
        </r>
      </text>
    </comment>
  </commentList>
</comments>
</file>

<file path=xl/comments4.xml><?xml version="1.0" encoding="utf-8"?>
<comments xmlns="http://schemas.openxmlformats.org/spreadsheetml/2006/main">
  <authors>
    <author>Eugen Wickenh?user</author>
  </authors>
  <commentList>
    <comment ref="A1" authorId="0">
      <text>
        <r>
          <rPr>
            <b/>
            <sz val="8"/>
            <rFont val="Tahoma"/>
            <family val="2"/>
          </rPr>
          <t>Eugen Wickenhäuser: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Gruppeneinteilung / Tabellen
</t>
        </r>
        <r>
          <rPr>
            <b/>
            <sz val="10"/>
            <color indexed="60"/>
            <rFont val="Tahoma"/>
            <family val="2"/>
          </rPr>
          <t>nur  1. Seite ausdrucken !</t>
        </r>
      </text>
    </comment>
  </commentList>
</comments>
</file>

<file path=xl/sharedStrings.xml><?xml version="1.0" encoding="utf-8"?>
<sst xmlns="http://schemas.openxmlformats.org/spreadsheetml/2006/main" count="568" uniqueCount="113">
  <si>
    <t>Gruppe A</t>
  </si>
  <si>
    <t>Pkte</t>
  </si>
  <si>
    <t>Tore</t>
  </si>
  <si>
    <t>Gruppe C</t>
  </si>
  <si>
    <t>Dauer:</t>
  </si>
  <si>
    <t>Gruppe B</t>
  </si>
  <si>
    <t>Zeit</t>
  </si>
  <si>
    <t>Spiel Nr.</t>
  </si>
  <si>
    <t>Ort</t>
  </si>
  <si>
    <t>Gruppe</t>
  </si>
  <si>
    <t>Vorrunde</t>
  </si>
  <si>
    <t>Ergebnis</t>
  </si>
  <si>
    <t>Platz 1</t>
  </si>
  <si>
    <t>Gr.A</t>
  </si>
  <si>
    <t>-</t>
  </si>
  <si>
    <t>:</t>
  </si>
  <si>
    <t>Platz 2</t>
  </si>
  <si>
    <t>Gr.B</t>
  </si>
  <si>
    <t>Gr.C</t>
  </si>
  <si>
    <t>Zweiter Gruppe A</t>
  </si>
  <si>
    <t>Erster Gruppe C</t>
  </si>
  <si>
    <t>Erster Gruppe B</t>
  </si>
  <si>
    <t>Zweiter Gruppe C</t>
  </si>
  <si>
    <t>Erster Gruppe A</t>
  </si>
  <si>
    <t>Zweiter Gruppe B</t>
  </si>
  <si>
    <t xml:space="preserve"> Halbfinale</t>
  </si>
  <si>
    <t>Spiel um den 3.Platz</t>
  </si>
  <si>
    <t>Finale</t>
  </si>
  <si>
    <t>Vorgaben</t>
  </si>
  <si>
    <t>Spielzeit</t>
  </si>
  <si>
    <t>hh:mm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</si>
  <si>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</si>
  <si>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</si>
  <si>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</si>
  <si>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</si>
  <si>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</si>
  <si>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</si>
  <si>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</si>
  <si>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</si>
  <si>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</si>
  <si>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</si>
  <si>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</si>
  <si>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</si>
  <si>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Summe aller Spiele Gruppe B</t>
  </si>
  <si>
    <t>Hauptmenue</t>
  </si>
  <si>
    <t>Gruppeneinteilung - Tabellen</t>
  </si>
  <si>
    <t>Rang</t>
  </si>
  <si>
    <t>(Vorrunde)</t>
  </si>
  <si>
    <t>Summe aller Spiele Gruppe C</t>
  </si>
  <si>
    <t>M10</t>
  </si>
  <si>
    <t>M11</t>
  </si>
  <si>
    <t>M12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</si>
  <si>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</si>
  <si>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</si>
  <si>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</si>
  <si>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</si>
  <si>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</si>
  <si>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</si>
  <si>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</si>
  <si>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</si>
  <si>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</si>
  <si>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Gruppe 1</t>
  </si>
  <si>
    <t>Gruppe 2</t>
  </si>
  <si>
    <t>Zwischenrunde</t>
  </si>
  <si>
    <t>Gr.1</t>
  </si>
  <si>
    <t>Gr.2</t>
  </si>
  <si>
    <t>Erster Gruppe 1</t>
  </si>
  <si>
    <t>Erster Gruppe 2</t>
  </si>
  <si>
    <t>(zwischen den Vorrundenspielen)</t>
  </si>
  <si>
    <t>(Pause bei Zwischenrundenspiele und nach Halbfinale)</t>
  </si>
  <si>
    <t>Pause1:</t>
  </si>
  <si>
    <t>Pause2:</t>
  </si>
  <si>
    <t>Summe aller Spiele Gruppe 1</t>
  </si>
  <si>
    <t>Summe aller Spiele Gruppe 2</t>
  </si>
  <si>
    <t>Gruppe D</t>
  </si>
  <si>
    <t>Gruppe E</t>
  </si>
  <si>
    <t>Gruppe F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</si>
  <si>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</si>
  <si>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</si>
  <si>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</si>
  <si>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</si>
  <si>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</si>
  <si>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</si>
  <si>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</si>
  <si>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</si>
  <si>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</si>
  <si>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</si>
  <si>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</si>
  <si>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</si>
  <si>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Gruppe 3</t>
  </si>
  <si>
    <t>Gruppe 4</t>
  </si>
  <si>
    <t>Gr.D</t>
  </si>
  <si>
    <t>Platz 3</t>
  </si>
  <si>
    <t>Platz 4</t>
  </si>
  <si>
    <t>Gr.E</t>
  </si>
  <si>
    <t>Gr.F</t>
  </si>
  <si>
    <t>Erster Gruppe D</t>
  </si>
  <si>
    <t>Zweiter Gruppe D</t>
  </si>
  <si>
    <t>Zweiter Gruppe E</t>
  </si>
  <si>
    <t>Zweiter Gruppe F</t>
  </si>
  <si>
    <t>Erster Gruppe E</t>
  </si>
  <si>
    <t>Erster Gruppe F</t>
  </si>
  <si>
    <t>Sierger Gruppe 3</t>
  </si>
  <si>
    <t>Erster Gruppe 4</t>
  </si>
  <si>
    <t>Summe aller Spiele Gruppe D</t>
  </si>
  <si>
    <t>Summe aller Spiele Gruppe 3</t>
  </si>
  <si>
    <t>Summe aller Spiele Gruppe 4</t>
  </si>
  <si>
    <t>Gr.3</t>
  </si>
  <si>
    <t>Gr.4</t>
  </si>
  <si>
    <t>Verlierer Halbfinale Spiel 37</t>
  </si>
  <si>
    <t>Verlierer Halbfinale Spiel 38</t>
  </si>
  <si>
    <t>Sieger Halbfinale Spiel 37</t>
  </si>
  <si>
    <t>Sieger Halbfinale Spiel 38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</si>
</sst>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0"/>
      <name val="Small Fonts"/>
      <family val="2"/>
    </font>
    <font>
      <sz val="6"/>
      <name val="Small Fonts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Small Fonts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b/>
      <sz val="16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17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5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19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7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 applyProtection="1">
      <alignment horizontal="centerContinuous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right"/>
      <protection/>
    </xf>
    <xf numFmtId="0" fontId="32" fillId="33" borderId="10" xfId="0" applyFont="1" applyFill="1" applyBorder="1" applyAlignment="1" applyProtection="1">
      <alignment horizontal="center"/>
      <protection/>
    </xf>
    <xf numFmtId="0" fontId="32" fillId="33" borderId="10" xfId="0" applyFont="1" applyFill="1" applyBorder="1" applyAlignment="1" applyProtection="1">
      <alignment/>
      <protection/>
    </xf>
    <xf numFmtId="1" fontId="0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Continuous" vertical="center" wrapText="1"/>
      <protection/>
    </xf>
    <xf numFmtId="173" fontId="0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173" fontId="0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173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top"/>
      <protection/>
    </xf>
    <xf numFmtId="0" fontId="21" fillId="33" borderId="0" xfId="0" applyFont="1" applyFill="1" applyBorder="1" applyAlignment="1" applyProtection="1">
      <alignment horizontal="left"/>
      <protection/>
    </xf>
    <xf numFmtId="2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1" fillId="39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20" fontId="1" fillId="40" borderId="0" xfId="0" applyNumberFormat="1" applyFont="1" applyFill="1" applyAlignment="1" applyProtection="1">
      <alignment horizontal="center"/>
      <protection locked="0"/>
    </xf>
    <xf numFmtId="0" fontId="1" fillId="41" borderId="10" xfId="0" applyFont="1" applyFill="1" applyBorder="1" applyAlignment="1" applyProtection="1">
      <alignment horizontal="center" vertical="center"/>
      <protection locked="0"/>
    </xf>
    <xf numFmtId="0" fontId="15" fillId="41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9" fillId="33" borderId="14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>
      <alignment horizontal="center"/>
    </xf>
    <xf numFmtId="0" fontId="9" fillId="33" borderId="0" xfId="0" applyFont="1" applyFill="1" applyAlignment="1" applyProtection="1">
      <alignment horizontal="left" wrapText="1"/>
      <protection/>
    </xf>
    <xf numFmtId="0" fontId="1" fillId="33" borderId="0" xfId="0" applyFont="1" applyFill="1" applyBorder="1" applyAlignment="1">
      <alignment horizontal="center" vertical="top"/>
    </xf>
    <xf numFmtId="0" fontId="33" fillId="33" borderId="0" xfId="0" applyFont="1" applyFill="1" applyAlignment="1" applyProtection="1">
      <alignment horizontal="left"/>
      <protection/>
    </xf>
    <xf numFmtId="0" fontId="14" fillId="40" borderId="15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wrapText="1"/>
      <protection/>
    </xf>
    <xf numFmtId="0" fontId="45" fillId="33" borderId="0" xfId="0" applyFont="1" applyFill="1" applyAlignment="1" applyProtection="1">
      <alignment horizontal="center"/>
      <protection/>
    </xf>
    <xf numFmtId="0" fontId="46" fillId="33" borderId="0" xfId="0" applyFont="1" applyFill="1" applyAlignment="1">
      <alignment horizontal="center"/>
    </xf>
    <xf numFmtId="0" fontId="33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top"/>
    </xf>
    <xf numFmtId="0" fontId="2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45" fillId="33" borderId="0" xfId="0" applyFont="1" applyFill="1" applyAlignment="1" applyProtection="1">
      <alignment horizontal="center" vertical="top" wrapText="1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4" fillId="33" borderId="14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showGridLines="0" showRowColHeaders="0" tabSelected="1" zoomScale="132" zoomScaleNormal="132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7" customWidth="1"/>
    <col min="2" max="2" width="35.7109375" style="27" customWidth="1"/>
    <col min="3" max="16384" width="11.421875" style="27" customWidth="1"/>
  </cols>
  <sheetData>
    <row r="1" ht="75" customHeight="1">
      <c r="A1" s="29" t="s">
        <v>44</v>
      </c>
    </row>
    <row r="2" ht="112.5" customHeight="1">
      <c r="A2" s="30"/>
    </row>
    <row r="3" ht="112.5" customHeight="1">
      <c r="A3" s="30"/>
    </row>
    <row r="4" ht="150" customHeight="1">
      <c r="A4" s="28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8"/>
  <sheetViews>
    <sheetView zoomScalePageLayoutView="0" workbookViewId="0" topLeftCell="A1">
      <selection activeCell="C1" sqref="C1:E1"/>
    </sheetView>
  </sheetViews>
  <sheetFormatPr defaultColWidth="11.421875" defaultRowHeight="12.75"/>
  <cols>
    <col min="1" max="1" width="26.8515625" style="2" customWidth="1"/>
    <col min="2" max="2" width="24.7109375" style="5" customWidth="1"/>
    <col min="3" max="3" width="8.7109375" style="4" customWidth="1"/>
    <col min="4" max="4" width="8.57421875" style="4" customWidth="1"/>
    <col min="5" max="5" width="5.421875" style="4" customWidth="1"/>
    <col min="6" max="16384" width="11.421875" style="4" customWidth="1"/>
  </cols>
  <sheetData>
    <row r="1" spans="1:5" s="1" customFormat="1" ht="30" customHeight="1">
      <c r="A1" s="138" t="s">
        <v>0</v>
      </c>
      <c r="B1" s="139" t="s">
        <v>5</v>
      </c>
      <c r="C1" s="152" t="s">
        <v>28</v>
      </c>
      <c r="D1" s="153"/>
      <c r="E1" s="153"/>
    </row>
    <row r="2" spans="1:4" ht="18" customHeight="1">
      <c r="A2" s="39" t="s">
        <v>52</v>
      </c>
      <c r="B2" s="40" t="s">
        <v>56</v>
      </c>
      <c r="C2" s="4" t="s">
        <v>29</v>
      </c>
      <c r="D2" s="5" t="s">
        <v>30</v>
      </c>
    </row>
    <row r="3" spans="1:4" ht="18" customHeight="1">
      <c r="A3" s="39" t="s">
        <v>53</v>
      </c>
      <c r="B3" s="40" t="s">
        <v>57</v>
      </c>
      <c r="C3" s="4" t="s">
        <v>4</v>
      </c>
      <c r="D3" s="135">
        <v>0.009722222222222222</v>
      </c>
    </row>
    <row r="4" spans="1:3" ht="18" customHeight="1">
      <c r="A4" s="39" t="s">
        <v>54</v>
      </c>
      <c r="B4" s="40" t="s">
        <v>58</v>
      </c>
      <c r="C4" s="4" t="s">
        <v>47</v>
      </c>
    </row>
    <row r="5" spans="1:4" ht="18" customHeight="1">
      <c r="A5" s="39" t="s">
        <v>55</v>
      </c>
      <c r="B5" s="40" t="s">
        <v>59</v>
      </c>
      <c r="C5" s="4" t="s">
        <v>70</v>
      </c>
      <c r="D5" s="135">
        <v>0.0006944444444444445</v>
      </c>
    </row>
    <row r="6" spans="1:4" ht="30" customHeight="1">
      <c r="A6" s="137" t="s">
        <v>3</v>
      </c>
      <c r="B6" s="142" t="s">
        <v>74</v>
      </c>
      <c r="C6" s="7" t="s">
        <v>68</v>
      </c>
      <c r="D6" s="6"/>
    </row>
    <row r="7" spans="1:4" ht="14.25" customHeight="1">
      <c r="A7" s="136" t="s">
        <v>60</v>
      </c>
      <c r="B7" s="143" t="s">
        <v>77</v>
      </c>
      <c r="C7" s="4" t="s">
        <v>71</v>
      </c>
      <c r="D7" s="135">
        <v>0.004166666666666667</v>
      </c>
    </row>
    <row r="8" spans="1:3" ht="18" customHeight="1">
      <c r="A8" s="136" t="s">
        <v>49</v>
      </c>
      <c r="B8" s="143" t="s">
        <v>78</v>
      </c>
      <c r="C8" s="7" t="s">
        <v>69</v>
      </c>
    </row>
    <row r="9" spans="1:2" ht="18" customHeight="1">
      <c r="A9" s="136" t="s">
        <v>50</v>
      </c>
      <c r="B9" s="143" t="s">
        <v>79</v>
      </c>
    </row>
    <row r="10" spans="1:2" ht="18" customHeight="1">
      <c r="A10" s="136" t="s">
        <v>51</v>
      </c>
      <c r="B10" s="143" t="s">
        <v>80</v>
      </c>
    </row>
    <row r="11" spans="1:2" ht="30" customHeight="1">
      <c r="A11" s="140" t="s">
        <v>75</v>
      </c>
      <c r="B11" s="8" t="s">
        <v>76</v>
      </c>
    </row>
    <row r="12" spans="1:3" ht="18" customHeight="1">
      <c r="A12" s="133" t="s">
        <v>81</v>
      </c>
      <c r="B12" s="134" t="s">
        <v>85</v>
      </c>
      <c r="C12" s="4" t="s">
        <v>31</v>
      </c>
    </row>
    <row r="13" spans="1:4" ht="18" customHeight="1">
      <c r="A13" s="133" t="s">
        <v>82</v>
      </c>
      <c r="B13" s="134" t="s">
        <v>86</v>
      </c>
      <c r="C13" s="4" t="s">
        <v>32</v>
      </c>
      <c r="D13" s="41">
        <v>0.4166666666666667</v>
      </c>
    </row>
    <row r="14" spans="1:2" ht="18" customHeight="1">
      <c r="A14" s="133" t="s">
        <v>83</v>
      </c>
      <c r="B14" s="134" t="s">
        <v>87</v>
      </c>
    </row>
    <row r="15" spans="1:2" ht="18" customHeight="1">
      <c r="A15" s="133" t="s">
        <v>84</v>
      </c>
      <c r="B15" s="134" t="s">
        <v>88</v>
      </c>
    </row>
    <row r="16" spans="1:2" ht="12.75">
      <c r="A16" s="5"/>
      <c r="B16" s="4"/>
    </row>
    <row r="18" spans="1:2" ht="12.75">
      <c r="A18" s="4"/>
      <c r="B18" s="4"/>
    </row>
  </sheetData>
  <sheetProtection password="E760" sheet="1" objects="1" scenarios="1"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113"/>
  <sheetViews>
    <sheetView zoomScale="95" zoomScaleNormal="95" zoomScalePageLayoutView="0" workbookViewId="0" topLeftCell="A1">
      <selection activeCell="H113" sqref="H113"/>
    </sheetView>
  </sheetViews>
  <sheetFormatPr defaultColWidth="11.421875" defaultRowHeight="12.75"/>
  <cols>
    <col min="1" max="1" width="6.8515625" style="50" customWidth="1"/>
    <col min="2" max="2" width="18.57421875" style="64" customWidth="1"/>
    <col min="3" max="3" width="5.140625" style="62" customWidth="1"/>
    <col min="4" max="4" width="4.8515625" style="50" customWidth="1"/>
    <col min="5" max="5" width="3.8515625" style="50" customWidth="1"/>
    <col min="6" max="6" width="22.421875" style="50" customWidth="1"/>
    <col min="7" max="7" width="2.57421875" style="47" customWidth="1"/>
    <col min="8" max="8" width="18.57421875" style="50" customWidth="1"/>
    <col min="9" max="9" width="4.7109375" style="47" customWidth="1"/>
    <col min="10" max="10" width="4.421875" style="50" customWidth="1"/>
    <col min="11" max="11" width="3.8515625" style="47" customWidth="1"/>
    <col min="12" max="16384" width="11.421875" style="47" customWidth="1"/>
  </cols>
  <sheetData>
    <row r="1" spans="1:11" s="48" customFormat="1" ht="12.75">
      <c r="A1" s="42"/>
      <c r="B1" s="43" t="s">
        <v>0</v>
      </c>
      <c r="C1" s="44" t="s">
        <v>1</v>
      </c>
      <c r="D1" s="45" t="s">
        <v>2</v>
      </c>
      <c r="E1" s="46"/>
      <c r="F1" s="47"/>
      <c r="H1" s="49" t="s">
        <v>5</v>
      </c>
      <c r="I1" s="44" t="s">
        <v>1</v>
      </c>
      <c r="J1" s="45" t="s">
        <v>2</v>
      </c>
      <c r="K1" s="46"/>
    </row>
    <row r="2" spans="2:11" ht="12.75">
      <c r="B2" s="51" t="str">
        <f>Vorgaben!A2</f>
        <v>M01</v>
      </c>
      <c r="C2" s="52"/>
      <c r="D2" s="53"/>
      <c r="E2" s="53"/>
      <c r="F2" s="47"/>
      <c r="H2" s="51" t="str">
        <f>Vorgaben!B2</f>
        <v>M05</v>
      </c>
      <c r="I2" s="53"/>
      <c r="J2" s="54"/>
      <c r="K2" s="54"/>
    </row>
    <row r="3" spans="1:11" ht="12.75">
      <c r="A3" s="55"/>
      <c r="B3" s="51" t="str">
        <f>Vorgaben!A3</f>
        <v>M02</v>
      </c>
      <c r="C3" s="52"/>
      <c r="D3" s="53"/>
      <c r="E3" s="53"/>
      <c r="F3" s="47"/>
      <c r="H3" s="51" t="str">
        <f>Vorgaben!B3</f>
        <v>M06</v>
      </c>
      <c r="I3" s="53"/>
      <c r="J3" s="54"/>
      <c r="K3" s="54"/>
    </row>
    <row r="4" spans="2:11" ht="12.75">
      <c r="B4" s="51" t="str">
        <f>Vorgaben!A4</f>
        <v>M03</v>
      </c>
      <c r="C4" s="52"/>
      <c r="D4" s="53"/>
      <c r="E4" s="53"/>
      <c r="F4" s="47"/>
      <c r="H4" s="51" t="str">
        <f>Vorgaben!B4</f>
        <v>M07</v>
      </c>
      <c r="I4" s="53"/>
      <c r="J4" s="54"/>
      <c r="K4" s="54"/>
    </row>
    <row r="5" spans="2:11" ht="12.75">
      <c r="B5" s="51" t="str">
        <f>Vorgaben!A5</f>
        <v>M04</v>
      </c>
      <c r="C5" s="52"/>
      <c r="D5" s="53"/>
      <c r="E5" s="53"/>
      <c r="F5" s="47"/>
      <c r="H5" s="51" t="str">
        <f>Vorgaben!B5</f>
        <v>M08</v>
      </c>
      <c r="I5" s="53"/>
      <c r="J5" s="54"/>
      <c r="K5" s="54"/>
    </row>
    <row r="6" spans="2:10" ht="12.75">
      <c r="B6" s="47"/>
      <c r="C6" s="47"/>
      <c r="D6" s="47"/>
      <c r="E6" s="47"/>
      <c r="F6" s="47"/>
      <c r="H6" s="47"/>
      <c r="J6" s="47"/>
    </row>
    <row r="7" ht="12.75"/>
    <row r="8" spans="2:11" ht="12.75">
      <c r="B8" s="43" t="s">
        <v>3</v>
      </c>
      <c r="C8" s="44" t="s">
        <v>1</v>
      </c>
      <c r="D8" s="45" t="s">
        <v>2</v>
      </c>
      <c r="E8" s="46"/>
      <c r="H8" s="43" t="s">
        <v>74</v>
      </c>
      <c r="I8" s="44" t="s">
        <v>1</v>
      </c>
      <c r="J8" s="45" t="s">
        <v>2</v>
      </c>
      <c r="K8" s="46"/>
    </row>
    <row r="9" spans="2:11" ht="12.75">
      <c r="B9" s="51" t="str">
        <f>Vorgaben!A7</f>
        <v>M09</v>
      </c>
      <c r="C9" s="52"/>
      <c r="D9" s="53"/>
      <c r="E9" s="53"/>
      <c r="H9" s="51" t="str">
        <f>Vorgaben!B7</f>
        <v>M13</v>
      </c>
      <c r="I9" s="52"/>
      <c r="J9" s="53"/>
      <c r="K9" s="53"/>
    </row>
    <row r="10" spans="2:11" ht="12.75">
      <c r="B10" s="51" t="str">
        <f>Vorgaben!A8</f>
        <v>M10</v>
      </c>
      <c r="C10" s="52"/>
      <c r="D10" s="53"/>
      <c r="E10" s="53"/>
      <c r="H10" s="51" t="str">
        <f>Vorgaben!B8</f>
        <v>M14</v>
      </c>
      <c r="I10" s="52"/>
      <c r="J10" s="53"/>
      <c r="K10" s="53"/>
    </row>
    <row r="11" spans="2:11" ht="12.75">
      <c r="B11" s="51" t="str">
        <f>Vorgaben!A9</f>
        <v>M11</v>
      </c>
      <c r="C11" s="52"/>
      <c r="D11" s="53"/>
      <c r="E11" s="53"/>
      <c r="H11" s="51" t="str">
        <f>Vorgaben!B9</f>
        <v>M15</v>
      </c>
      <c r="I11" s="52"/>
      <c r="J11" s="53"/>
      <c r="K11" s="53"/>
    </row>
    <row r="12" spans="2:11" ht="12.75">
      <c r="B12" s="51" t="str">
        <f>Vorgaben!A10</f>
        <v>M12</v>
      </c>
      <c r="C12" s="52"/>
      <c r="D12" s="53"/>
      <c r="E12" s="53"/>
      <c r="H12" s="51" t="str">
        <f>Vorgaben!B10</f>
        <v>M16</v>
      </c>
      <c r="I12" s="52"/>
      <c r="J12" s="53"/>
      <c r="K12" s="53"/>
    </row>
    <row r="13" spans="2:10" ht="12.75">
      <c r="B13" s="47"/>
      <c r="C13" s="47"/>
      <c r="D13" s="47"/>
      <c r="E13" s="47"/>
      <c r="F13" s="47"/>
      <c r="H13" s="47"/>
      <c r="J13" s="47"/>
    </row>
    <row r="14" ht="12.75" hidden="1"/>
    <row r="15" spans="2:11" ht="12.75" hidden="1">
      <c r="B15" s="43" t="s">
        <v>75</v>
      </c>
      <c r="C15" s="44" t="s">
        <v>1</v>
      </c>
      <c r="D15" s="45" t="s">
        <v>2</v>
      </c>
      <c r="E15" s="46"/>
      <c r="H15" s="43" t="s">
        <v>76</v>
      </c>
      <c r="I15" s="44" t="s">
        <v>1</v>
      </c>
      <c r="J15" s="45" t="s">
        <v>2</v>
      </c>
      <c r="K15" s="46"/>
    </row>
    <row r="16" spans="2:11" ht="12.75" hidden="1">
      <c r="B16" s="51" t="str">
        <f>Vorgaben!A12</f>
        <v>M17</v>
      </c>
      <c r="C16" s="52"/>
      <c r="D16" s="53"/>
      <c r="E16" s="53"/>
      <c r="H16" s="51" t="str">
        <f>Vorgaben!B12</f>
        <v>M21</v>
      </c>
      <c r="I16" s="52"/>
      <c r="J16" s="53"/>
      <c r="K16" s="53"/>
    </row>
    <row r="17" spans="2:11" ht="12.75" hidden="1">
      <c r="B17" s="51" t="str">
        <f>Vorgaben!A13</f>
        <v>M18</v>
      </c>
      <c r="C17" s="52"/>
      <c r="D17" s="53"/>
      <c r="E17" s="53"/>
      <c r="H17" s="51" t="str">
        <f>Vorgaben!B13</f>
        <v>M22</v>
      </c>
      <c r="I17" s="52"/>
      <c r="J17" s="53"/>
      <c r="K17" s="53"/>
    </row>
    <row r="18" spans="2:11" ht="12.75" hidden="1">
      <c r="B18" s="51" t="str">
        <f>Vorgaben!A14</f>
        <v>M19</v>
      </c>
      <c r="C18" s="52"/>
      <c r="D18" s="53"/>
      <c r="E18" s="53"/>
      <c r="H18" s="51" t="str">
        <f>Vorgaben!B14</f>
        <v>M23</v>
      </c>
      <c r="I18" s="52"/>
      <c r="J18" s="53"/>
      <c r="K18" s="53"/>
    </row>
    <row r="19" spans="2:11" ht="12.75" hidden="1">
      <c r="B19" s="51" t="str">
        <f>Vorgaben!A15</f>
        <v>M20</v>
      </c>
      <c r="C19" s="52"/>
      <c r="D19" s="53"/>
      <c r="E19" s="53"/>
      <c r="H19" s="51" t="str">
        <f>Vorgaben!B15</f>
        <v>M24</v>
      </c>
      <c r="I19" s="52"/>
      <c r="J19" s="53"/>
      <c r="K19" s="53"/>
    </row>
    <row r="20" spans="2:10" ht="12.75" hidden="1">
      <c r="B20" s="47"/>
      <c r="C20" s="47"/>
      <c r="D20" s="47"/>
      <c r="E20" s="47"/>
      <c r="H20" s="47"/>
      <c r="J20" s="47"/>
    </row>
    <row r="21" ht="21.75" customHeight="1" hidden="1"/>
    <row r="22" spans="1:11" s="56" customFormat="1" ht="38.25" customHeight="1">
      <c r="A22" s="56" t="s">
        <v>6</v>
      </c>
      <c r="B22" s="56" t="s">
        <v>7</v>
      </c>
      <c r="C22" s="57" t="s">
        <v>8</v>
      </c>
      <c r="D22" s="58" t="s">
        <v>9</v>
      </c>
      <c r="E22" s="58"/>
      <c r="F22" s="164" t="s">
        <v>10</v>
      </c>
      <c r="G22" s="164"/>
      <c r="H22" s="164"/>
      <c r="I22" s="163" t="s">
        <v>11</v>
      </c>
      <c r="J22" s="163"/>
      <c r="K22" s="163"/>
    </row>
    <row r="23" spans="1:11" ht="12.75">
      <c r="A23" s="59">
        <f>Vorgaben!$D$13</f>
        <v>0.4166666666666667</v>
      </c>
      <c r="B23" s="64">
        <v>1</v>
      </c>
      <c r="C23" s="151" t="s">
        <v>12</v>
      </c>
      <c r="D23" s="154" t="s">
        <v>13</v>
      </c>
      <c r="E23" s="154"/>
      <c r="F23" s="84" t="str">
        <f>$B$2</f>
        <v>M01</v>
      </c>
      <c r="G23" s="5" t="s">
        <v>14</v>
      </c>
      <c r="H23" s="85" t="str">
        <f>$B$3</f>
        <v>M02</v>
      </c>
      <c r="I23" s="73"/>
      <c r="J23" s="50" t="s">
        <v>15</v>
      </c>
      <c r="K23" s="72"/>
    </row>
    <row r="24" spans="1:11" ht="12.75">
      <c r="A24" s="63">
        <f>A23</f>
        <v>0.4166666666666667</v>
      </c>
      <c r="B24" s="64">
        <v>2</v>
      </c>
      <c r="C24" s="151" t="s">
        <v>16</v>
      </c>
      <c r="D24" s="154" t="s">
        <v>13</v>
      </c>
      <c r="E24" s="154"/>
      <c r="F24" s="84" t="str">
        <f>$B$4</f>
        <v>M03</v>
      </c>
      <c r="G24" s="5" t="s">
        <v>14</v>
      </c>
      <c r="H24" s="85" t="str">
        <f>$B$5</f>
        <v>M04</v>
      </c>
      <c r="I24" s="73"/>
      <c r="J24" s="50" t="s">
        <v>15</v>
      </c>
      <c r="K24" s="72"/>
    </row>
    <row r="25" spans="1:11" ht="12.75">
      <c r="A25" s="63">
        <f>A24+Vorgaben!$D$3+Vorgaben!$D$5</f>
        <v>0.42708333333333337</v>
      </c>
      <c r="B25" s="64">
        <v>3</v>
      </c>
      <c r="C25" s="151" t="s">
        <v>12</v>
      </c>
      <c r="D25" s="154" t="s">
        <v>17</v>
      </c>
      <c r="E25" s="154"/>
      <c r="F25" s="84" t="str">
        <f>$H$4</f>
        <v>M07</v>
      </c>
      <c r="G25" s="5" t="s">
        <v>14</v>
      </c>
      <c r="H25" s="85" t="str">
        <f>$H$5</f>
        <v>M08</v>
      </c>
      <c r="I25" s="73"/>
      <c r="J25" s="50" t="s">
        <v>15</v>
      </c>
      <c r="K25" s="72"/>
    </row>
    <row r="26" spans="1:11" ht="12.75">
      <c r="A26" s="63">
        <f aca="true" t="shared" si="0" ref="A26:A66">A25</f>
        <v>0.42708333333333337</v>
      </c>
      <c r="B26" s="64">
        <v>4</v>
      </c>
      <c r="C26" s="151" t="s">
        <v>16</v>
      </c>
      <c r="D26" s="154" t="s">
        <v>17</v>
      </c>
      <c r="E26" s="154"/>
      <c r="F26" s="84" t="str">
        <f>$H$2</f>
        <v>M05</v>
      </c>
      <c r="G26" s="5" t="s">
        <v>14</v>
      </c>
      <c r="H26" s="85" t="str">
        <f>$H$3</f>
        <v>M06</v>
      </c>
      <c r="I26" s="73"/>
      <c r="J26" s="50" t="s">
        <v>15</v>
      </c>
      <c r="K26" s="72"/>
    </row>
    <row r="27" spans="1:11" ht="12.75">
      <c r="A27" s="63">
        <f>A26+Vorgaben!$D$3+Vorgaben!$D$5</f>
        <v>0.43750000000000006</v>
      </c>
      <c r="B27" s="64">
        <v>5</v>
      </c>
      <c r="C27" s="151" t="s">
        <v>12</v>
      </c>
      <c r="D27" s="154" t="s">
        <v>18</v>
      </c>
      <c r="E27" s="154"/>
      <c r="F27" s="84" t="str">
        <f>$B$11</f>
        <v>M11</v>
      </c>
      <c r="G27" s="5" t="s">
        <v>14</v>
      </c>
      <c r="H27" s="85" t="str">
        <f>$B$12</f>
        <v>M12</v>
      </c>
      <c r="I27" s="73"/>
      <c r="J27" s="50" t="s">
        <v>15</v>
      </c>
      <c r="K27" s="72"/>
    </row>
    <row r="28" spans="1:11" ht="12.75">
      <c r="A28" s="63">
        <f t="shared" si="0"/>
        <v>0.43750000000000006</v>
      </c>
      <c r="B28" s="64">
        <v>6</v>
      </c>
      <c r="C28" s="151" t="s">
        <v>16</v>
      </c>
      <c r="D28" s="154" t="s">
        <v>18</v>
      </c>
      <c r="E28" s="154"/>
      <c r="F28" s="84" t="str">
        <f>$B$9</f>
        <v>M09</v>
      </c>
      <c r="G28" s="5" t="s">
        <v>14</v>
      </c>
      <c r="H28" s="85" t="str">
        <f>$B$10</f>
        <v>M10</v>
      </c>
      <c r="I28" s="73"/>
      <c r="J28" s="50" t="s">
        <v>15</v>
      </c>
      <c r="K28" s="72"/>
    </row>
    <row r="29" spans="1:11" ht="12.75">
      <c r="A29" s="63">
        <f>A28+Vorgaben!$D$3+Vorgaben!$D$5</f>
        <v>0.44791666666666674</v>
      </c>
      <c r="B29" s="64">
        <v>7</v>
      </c>
      <c r="C29" s="151" t="s">
        <v>12</v>
      </c>
      <c r="D29" s="154" t="s">
        <v>91</v>
      </c>
      <c r="E29" s="154"/>
      <c r="F29" s="84" t="str">
        <f>$H$9</f>
        <v>M13</v>
      </c>
      <c r="G29" s="5" t="s">
        <v>14</v>
      </c>
      <c r="H29" s="85" t="str">
        <f>$H$10</f>
        <v>M14</v>
      </c>
      <c r="I29" s="73"/>
      <c r="J29" s="50" t="s">
        <v>15</v>
      </c>
      <c r="K29" s="72"/>
    </row>
    <row r="30" spans="1:11" ht="12.75">
      <c r="A30" s="63">
        <f t="shared" si="0"/>
        <v>0.44791666666666674</v>
      </c>
      <c r="B30" s="64">
        <v>8</v>
      </c>
      <c r="C30" s="151" t="s">
        <v>16</v>
      </c>
      <c r="D30" s="154" t="s">
        <v>91</v>
      </c>
      <c r="E30" s="154"/>
      <c r="F30" s="84" t="str">
        <f>$H$11</f>
        <v>M15</v>
      </c>
      <c r="G30" s="5" t="s">
        <v>14</v>
      </c>
      <c r="H30" s="85" t="str">
        <f>$H$12</f>
        <v>M16</v>
      </c>
      <c r="I30" s="73"/>
      <c r="J30" s="50" t="s">
        <v>15</v>
      </c>
      <c r="K30" s="72"/>
    </row>
    <row r="31" spans="1:11" ht="12.75" hidden="1">
      <c r="A31" s="63">
        <f>A30+Vorgaben!$D$3+Vorgaben!$D$5</f>
        <v>0.4583333333333334</v>
      </c>
      <c r="B31" s="64">
        <v>9</v>
      </c>
      <c r="C31" s="151" t="s">
        <v>12</v>
      </c>
      <c r="D31" s="154" t="s">
        <v>94</v>
      </c>
      <c r="E31" s="154"/>
      <c r="F31" s="84" t="str">
        <f>$B$16</f>
        <v>M17</v>
      </c>
      <c r="G31" s="5" t="s">
        <v>14</v>
      </c>
      <c r="H31" s="85" t="str">
        <f>$B$17</f>
        <v>M18</v>
      </c>
      <c r="I31" s="73"/>
      <c r="J31" s="50" t="s">
        <v>15</v>
      </c>
      <c r="K31" s="72"/>
    </row>
    <row r="32" spans="1:11" ht="12.75" hidden="1">
      <c r="A32" s="63">
        <f t="shared" si="0"/>
        <v>0.4583333333333334</v>
      </c>
      <c r="B32" s="64">
        <v>10</v>
      </c>
      <c r="C32" s="151" t="s">
        <v>16</v>
      </c>
      <c r="D32" s="154" t="s">
        <v>94</v>
      </c>
      <c r="E32" s="154"/>
      <c r="F32" s="84" t="str">
        <f>$B$18</f>
        <v>M19</v>
      </c>
      <c r="G32" s="5" t="s">
        <v>14</v>
      </c>
      <c r="H32" s="85" t="str">
        <f>$B$19</f>
        <v>M20</v>
      </c>
      <c r="I32" s="73"/>
      <c r="J32" s="50" t="s">
        <v>15</v>
      </c>
      <c r="K32" s="72"/>
    </row>
    <row r="33" spans="1:11" ht="12.75" hidden="1">
      <c r="A33" s="63">
        <f t="shared" si="0"/>
        <v>0.4583333333333334</v>
      </c>
      <c r="B33" s="64">
        <v>11</v>
      </c>
      <c r="C33" s="151" t="s">
        <v>92</v>
      </c>
      <c r="D33" s="154" t="s">
        <v>95</v>
      </c>
      <c r="E33" s="154"/>
      <c r="F33" s="84" t="str">
        <f>$H$16</f>
        <v>M21</v>
      </c>
      <c r="G33" s="5" t="s">
        <v>14</v>
      </c>
      <c r="H33" s="85" t="str">
        <f>$H$17</f>
        <v>M22</v>
      </c>
      <c r="I33" s="73"/>
      <c r="J33" s="50" t="s">
        <v>15</v>
      </c>
      <c r="K33" s="72"/>
    </row>
    <row r="34" spans="1:11" ht="12.75" hidden="1">
      <c r="A34" s="63">
        <f t="shared" si="0"/>
        <v>0.4583333333333334</v>
      </c>
      <c r="B34" s="64">
        <v>12</v>
      </c>
      <c r="C34" s="151" t="s">
        <v>93</v>
      </c>
      <c r="D34" s="154" t="s">
        <v>95</v>
      </c>
      <c r="E34" s="154"/>
      <c r="F34" s="84" t="str">
        <f>$H$18</f>
        <v>M23</v>
      </c>
      <c r="G34" s="5" t="s">
        <v>14</v>
      </c>
      <c r="H34" s="85" t="str">
        <f>$H$19</f>
        <v>M24</v>
      </c>
      <c r="I34" s="73"/>
      <c r="J34" s="50" t="s">
        <v>15</v>
      </c>
      <c r="K34" s="72"/>
    </row>
    <row r="35" spans="1:11" ht="12.75">
      <c r="A35" s="63">
        <f>A34+Vorgaben!$D$3+Vorgaben!$D$5</f>
        <v>0.4687500000000001</v>
      </c>
      <c r="B35" s="64">
        <v>9</v>
      </c>
      <c r="C35" s="151" t="s">
        <v>12</v>
      </c>
      <c r="D35" s="154" t="s">
        <v>13</v>
      </c>
      <c r="E35" s="154"/>
      <c r="F35" s="84" t="str">
        <f>$B$4</f>
        <v>M03</v>
      </c>
      <c r="G35" s="5" t="s">
        <v>14</v>
      </c>
      <c r="H35" s="85" t="str">
        <f>$B$3</f>
        <v>M02</v>
      </c>
      <c r="I35" s="73"/>
      <c r="J35" s="50" t="s">
        <v>15</v>
      </c>
      <c r="K35" s="72"/>
    </row>
    <row r="36" spans="1:11" ht="12.75">
      <c r="A36" s="63">
        <f t="shared" si="0"/>
        <v>0.4687500000000001</v>
      </c>
      <c r="B36" s="64">
        <v>10</v>
      </c>
      <c r="C36" s="151" t="s">
        <v>16</v>
      </c>
      <c r="D36" s="154" t="s">
        <v>13</v>
      </c>
      <c r="E36" s="154"/>
      <c r="F36" s="84" t="str">
        <f>$B$2</f>
        <v>M01</v>
      </c>
      <c r="G36" s="5" t="s">
        <v>14</v>
      </c>
      <c r="H36" s="85" t="str">
        <f>$B$5</f>
        <v>M04</v>
      </c>
      <c r="I36" s="73"/>
      <c r="J36" s="50" t="s">
        <v>15</v>
      </c>
      <c r="K36" s="72"/>
    </row>
    <row r="37" spans="1:11" ht="12.75">
      <c r="A37" s="63">
        <f>A36+Vorgaben!$D$3+Vorgaben!$D$5</f>
        <v>0.4791666666666668</v>
      </c>
      <c r="B37" s="64">
        <v>11</v>
      </c>
      <c r="C37" s="151" t="s">
        <v>12</v>
      </c>
      <c r="D37" s="154" t="s">
        <v>17</v>
      </c>
      <c r="E37" s="154"/>
      <c r="F37" s="84" t="str">
        <f>$H$2</f>
        <v>M05</v>
      </c>
      <c r="G37" s="5" t="s">
        <v>14</v>
      </c>
      <c r="H37" s="85" t="str">
        <f>$H$4</f>
        <v>M07</v>
      </c>
      <c r="I37" s="73"/>
      <c r="J37" s="50" t="s">
        <v>15</v>
      </c>
      <c r="K37" s="72"/>
    </row>
    <row r="38" spans="1:11" ht="12.75">
      <c r="A38" s="63">
        <f t="shared" si="0"/>
        <v>0.4791666666666668</v>
      </c>
      <c r="B38" s="64">
        <v>12</v>
      </c>
      <c r="C38" s="151" t="s">
        <v>16</v>
      </c>
      <c r="D38" s="154" t="s">
        <v>17</v>
      </c>
      <c r="E38" s="154"/>
      <c r="F38" s="84" t="str">
        <f>$H$3</f>
        <v>M06</v>
      </c>
      <c r="G38" s="5" t="s">
        <v>14</v>
      </c>
      <c r="H38" s="85" t="str">
        <f>$H$5</f>
        <v>M08</v>
      </c>
      <c r="I38" s="73"/>
      <c r="J38" s="50" t="s">
        <v>15</v>
      </c>
      <c r="K38" s="72"/>
    </row>
    <row r="39" spans="1:11" ht="12.75">
      <c r="A39" s="63">
        <f>A38+Vorgaben!$D$3+Vorgaben!$D$5</f>
        <v>0.4895833333333335</v>
      </c>
      <c r="B39" s="64">
        <v>13</v>
      </c>
      <c r="C39" s="151" t="s">
        <v>12</v>
      </c>
      <c r="D39" s="154" t="s">
        <v>18</v>
      </c>
      <c r="E39" s="154"/>
      <c r="F39" s="84" t="str">
        <f>$B$12</f>
        <v>M12</v>
      </c>
      <c r="G39" s="5" t="s">
        <v>14</v>
      </c>
      <c r="H39" s="85" t="str">
        <f>B9</f>
        <v>M09</v>
      </c>
      <c r="I39" s="73"/>
      <c r="J39" s="50" t="s">
        <v>15</v>
      </c>
      <c r="K39" s="72"/>
    </row>
    <row r="40" spans="1:11" ht="12.75">
      <c r="A40" s="63">
        <f t="shared" si="0"/>
        <v>0.4895833333333335</v>
      </c>
      <c r="B40" s="64">
        <v>14</v>
      </c>
      <c r="C40" s="151" t="s">
        <v>16</v>
      </c>
      <c r="D40" s="154" t="s">
        <v>18</v>
      </c>
      <c r="E40" s="154"/>
      <c r="F40" s="84" t="str">
        <f>$B$11</f>
        <v>M11</v>
      </c>
      <c r="G40" s="5" t="s">
        <v>14</v>
      </c>
      <c r="H40" s="85" t="str">
        <f>$B$10</f>
        <v>M10</v>
      </c>
      <c r="I40" s="73"/>
      <c r="J40" s="50" t="s">
        <v>15</v>
      </c>
      <c r="K40" s="72"/>
    </row>
    <row r="41" spans="1:11" ht="12.75">
      <c r="A41" s="63">
        <f>A40+Vorgaben!$D$3+Vorgaben!$D$5</f>
        <v>0.5000000000000002</v>
      </c>
      <c r="B41" s="64">
        <v>15</v>
      </c>
      <c r="C41" s="151" t="s">
        <v>12</v>
      </c>
      <c r="D41" s="154" t="s">
        <v>91</v>
      </c>
      <c r="E41" s="154"/>
      <c r="F41" s="84" t="str">
        <f>$H$9</f>
        <v>M13</v>
      </c>
      <c r="G41" s="5" t="s">
        <v>14</v>
      </c>
      <c r="H41" s="85" t="str">
        <f>$H$11</f>
        <v>M15</v>
      </c>
      <c r="I41" s="73"/>
      <c r="J41" s="50" t="s">
        <v>15</v>
      </c>
      <c r="K41" s="72"/>
    </row>
    <row r="42" spans="1:11" ht="12.75">
      <c r="A42" s="63">
        <f t="shared" si="0"/>
        <v>0.5000000000000002</v>
      </c>
      <c r="B42" s="64">
        <v>16</v>
      </c>
      <c r="C42" s="151" t="s">
        <v>16</v>
      </c>
      <c r="D42" s="154" t="s">
        <v>91</v>
      </c>
      <c r="E42" s="154"/>
      <c r="F42" s="84" t="str">
        <f>$H$10</f>
        <v>M14</v>
      </c>
      <c r="G42" s="5" t="s">
        <v>14</v>
      </c>
      <c r="H42" s="85" t="str">
        <f>$H$12</f>
        <v>M16</v>
      </c>
      <c r="I42" s="73"/>
      <c r="J42" s="50" t="s">
        <v>15</v>
      </c>
      <c r="K42" s="72"/>
    </row>
    <row r="43" spans="1:11" ht="12.75" hidden="1">
      <c r="A43" s="63">
        <f>A42+Vorgaben!$D$3+Vorgaben!$D$5</f>
        <v>0.5104166666666669</v>
      </c>
      <c r="B43" s="64">
        <v>21</v>
      </c>
      <c r="C43" s="151" t="s">
        <v>12</v>
      </c>
      <c r="D43" s="154" t="s">
        <v>94</v>
      </c>
      <c r="E43" s="154"/>
      <c r="F43" s="84" t="str">
        <f>$B$16</f>
        <v>M17</v>
      </c>
      <c r="G43" s="5" t="s">
        <v>14</v>
      </c>
      <c r="H43" s="85" t="str">
        <f>$B$18</f>
        <v>M19</v>
      </c>
      <c r="I43" s="73"/>
      <c r="J43" s="50" t="s">
        <v>15</v>
      </c>
      <c r="K43" s="72"/>
    </row>
    <row r="44" spans="1:11" ht="12.75" hidden="1">
      <c r="A44" s="63">
        <f t="shared" si="0"/>
        <v>0.5104166666666669</v>
      </c>
      <c r="B44" s="64">
        <v>22</v>
      </c>
      <c r="C44" s="151" t="s">
        <v>16</v>
      </c>
      <c r="D44" s="154" t="s">
        <v>94</v>
      </c>
      <c r="E44" s="154"/>
      <c r="F44" s="84" t="str">
        <f>$B$17</f>
        <v>M18</v>
      </c>
      <c r="G44" s="5" t="s">
        <v>14</v>
      </c>
      <c r="H44" s="85" t="str">
        <f>$B$19</f>
        <v>M20</v>
      </c>
      <c r="I44" s="73"/>
      <c r="J44" s="50" t="s">
        <v>15</v>
      </c>
      <c r="K44" s="72"/>
    </row>
    <row r="45" spans="1:11" ht="12.75" hidden="1">
      <c r="A45" s="63">
        <f t="shared" si="0"/>
        <v>0.5104166666666669</v>
      </c>
      <c r="B45" s="64">
        <v>23</v>
      </c>
      <c r="C45" s="151" t="s">
        <v>92</v>
      </c>
      <c r="D45" s="154" t="s">
        <v>95</v>
      </c>
      <c r="E45" s="154"/>
      <c r="F45" s="84" t="str">
        <f>$H$16</f>
        <v>M21</v>
      </c>
      <c r="G45" s="5" t="s">
        <v>14</v>
      </c>
      <c r="H45" s="85" t="str">
        <f>$H$18</f>
        <v>M23</v>
      </c>
      <c r="I45" s="73"/>
      <c r="J45" s="50" t="s">
        <v>15</v>
      </c>
      <c r="K45" s="72"/>
    </row>
    <row r="46" spans="1:11" ht="12.75" hidden="1">
      <c r="A46" s="63">
        <f t="shared" si="0"/>
        <v>0.5104166666666669</v>
      </c>
      <c r="B46" s="64">
        <v>24</v>
      </c>
      <c r="C46" s="151" t="s">
        <v>93</v>
      </c>
      <c r="D46" s="154" t="s">
        <v>95</v>
      </c>
      <c r="E46" s="154"/>
      <c r="F46" s="84" t="str">
        <f>$H$19</f>
        <v>M24</v>
      </c>
      <c r="G46" s="5" t="s">
        <v>14</v>
      </c>
      <c r="H46" s="85" t="str">
        <f>$H$17</f>
        <v>M22</v>
      </c>
      <c r="I46" s="73"/>
      <c r="J46" s="50" t="s">
        <v>15</v>
      </c>
      <c r="K46" s="72"/>
    </row>
    <row r="47" spans="1:11" ht="12.75">
      <c r="A47" s="63">
        <f>A46+Vorgaben!$D$3+Vorgaben!$D$5</f>
        <v>0.5208333333333335</v>
      </c>
      <c r="B47" s="64">
        <v>17</v>
      </c>
      <c r="C47" s="151" t="s">
        <v>12</v>
      </c>
      <c r="D47" s="154" t="s">
        <v>13</v>
      </c>
      <c r="E47" s="154"/>
      <c r="F47" s="84" t="str">
        <f>$B$3</f>
        <v>M02</v>
      </c>
      <c r="G47" s="5" t="s">
        <v>14</v>
      </c>
      <c r="H47" s="85" t="str">
        <f>$B$5</f>
        <v>M04</v>
      </c>
      <c r="I47" s="73"/>
      <c r="J47" s="50" t="s">
        <v>15</v>
      </c>
      <c r="K47" s="72"/>
    </row>
    <row r="48" spans="1:11" ht="12.75">
      <c r="A48" s="63">
        <f t="shared" si="0"/>
        <v>0.5208333333333335</v>
      </c>
      <c r="B48" s="64">
        <v>18</v>
      </c>
      <c r="C48" s="151" t="s">
        <v>16</v>
      </c>
      <c r="D48" s="154" t="s">
        <v>13</v>
      </c>
      <c r="E48" s="154"/>
      <c r="F48" s="84" t="str">
        <f>$B$4</f>
        <v>M03</v>
      </c>
      <c r="G48" s="5" t="s">
        <v>14</v>
      </c>
      <c r="H48" s="85" t="str">
        <f>$B$2</f>
        <v>M01</v>
      </c>
      <c r="I48" s="73"/>
      <c r="J48" s="50" t="s">
        <v>15</v>
      </c>
      <c r="K48" s="72"/>
    </row>
    <row r="49" spans="1:11" ht="12.75">
      <c r="A49" s="63">
        <f>A48+Vorgaben!$D$3+Vorgaben!$D$5</f>
        <v>0.5312500000000001</v>
      </c>
      <c r="B49" s="64">
        <v>19</v>
      </c>
      <c r="C49" s="151" t="s">
        <v>12</v>
      </c>
      <c r="D49" s="154" t="s">
        <v>17</v>
      </c>
      <c r="E49" s="154"/>
      <c r="F49" s="84" t="str">
        <f>$H$4</f>
        <v>M07</v>
      </c>
      <c r="G49" s="5" t="s">
        <v>14</v>
      </c>
      <c r="H49" s="85" t="str">
        <f>$H$3</f>
        <v>M06</v>
      </c>
      <c r="I49" s="73"/>
      <c r="J49" s="50" t="s">
        <v>15</v>
      </c>
      <c r="K49" s="72"/>
    </row>
    <row r="50" spans="1:11" ht="12.75">
      <c r="A50" s="63">
        <f t="shared" si="0"/>
        <v>0.5312500000000001</v>
      </c>
      <c r="B50" s="64">
        <v>20</v>
      </c>
      <c r="C50" s="151" t="s">
        <v>16</v>
      </c>
      <c r="D50" s="154" t="s">
        <v>17</v>
      </c>
      <c r="E50" s="154"/>
      <c r="F50" s="84" t="str">
        <f>$H$5</f>
        <v>M08</v>
      </c>
      <c r="G50" s="5" t="s">
        <v>14</v>
      </c>
      <c r="H50" s="85" t="str">
        <f>$H$2</f>
        <v>M05</v>
      </c>
      <c r="I50" s="73"/>
      <c r="J50" s="50" t="s">
        <v>15</v>
      </c>
      <c r="K50" s="72"/>
    </row>
    <row r="51" spans="1:11" ht="12.75">
      <c r="A51" s="63">
        <f>A50+Vorgaben!$D$3+Vorgaben!$D$5</f>
        <v>0.5416666666666667</v>
      </c>
      <c r="B51" s="64">
        <v>21</v>
      </c>
      <c r="C51" s="151" t="s">
        <v>12</v>
      </c>
      <c r="D51" s="154" t="s">
        <v>18</v>
      </c>
      <c r="E51" s="154"/>
      <c r="F51" s="84" t="str">
        <f>B9</f>
        <v>M09</v>
      </c>
      <c r="G51" s="5" t="s">
        <v>14</v>
      </c>
      <c r="H51" s="85" t="str">
        <f>$B$11</f>
        <v>M11</v>
      </c>
      <c r="I51" s="73"/>
      <c r="J51" s="50" t="s">
        <v>15</v>
      </c>
      <c r="K51" s="72"/>
    </row>
    <row r="52" spans="1:11" ht="12.75">
      <c r="A52" s="63">
        <f t="shared" si="0"/>
        <v>0.5416666666666667</v>
      </c>
      <c r="B52" s="64">
        <v>22</v>
      </c>
      <c r="C52" s="151" t="s">
        <v>16</v>
      </c>
      <c r="D52" s="154" t="s">
        <v>18</v>
      </c>
      <c r="E52" s="154"/>
      <c r="F52" s="84" t="str">
        <f>$B$10</f>
        <v>M10</v>
      </c>
      <c r="G52" s="5" t="s">
        <v>14</v>
      </c>
      <c r="H52" s="85" t="str">
        <f>$B$12</f>
        <v>M12</v>
      </c>
      <c r="I52" s="73"/>
      <c r="J52" s="50" t="s">
        <v>15</v>
      </c>
      <c r="K52" s="72"/>
    </row>
    <row r="53" spans="1:11" ht="12.75">
      <c r="A53" s="63">
        <f>A52+Vorgaben!$D$3+Vorgaben!$D$5</f>
        <v>0.5520833333333334</v>
      </c>
      <c r="B53" s="64">
        <v>23</v>
      </c>
      <c r="C53" s="151" t="s">
        <v>12</v>
      </c>
      <c r="D53" s="154" t="s">
        <v>91</v>
      </c>
      <c r="E53" s="154"/>
      <c r="F53" s="84" t="str">
        <f>$H$9</f>
        <v>M13</v>
      </c>
      <c r="G53" s="5" t="s">
        <v>14</v>
      </c>
      <c r="H53" s="85" t="str">
        <f>$H$12</f>
        <v>M16</v>
      </c>
      <c r="I53" s="73"/>
      <c r="J53" s="50" t="s">
        <v>15</v>
      </c>
      <c r="K53" s="72"/>
    </row>
    <row r="54" spans="1:11" ht="12.75">
      <c r="A54" s="63">
        <f t="shared" si="0"/>
        <v>0.5520833333333334</v>
      </c>
      <c r="B54" s="64">
        <v>24</v>
      </c>
      <c r="C54" s="151" t="s">
        <v>16</v>
      </c>
      <c r="D54" s="154" t="s">
        <v>91</v>
      </c>
      <c r="E54" s="154"/>
      <c r="F54" s="84" t="str">
        <f>$H$11</f>
        <v>M15</v>
      </c>
      <c r="G54" s="5" t="s">
        <v>14</v>
      </c>
      <c r="H54" s="85" t="str">
        <f>$H$10</f>
        <v>M14</v>
      </c>
      <c r="I54" s="73"/>
      <c r="J54" s="50" t="s">
        <v>15</v>
      </c>
      <c r="K54" s="72"/>
    </row>
    <row r="55" spans="1:11" ht="12.75" hidden="1">
      <c r="A55" s="63">
        <f>A54+Vorgaben!$D$3+Vorgaben!$D$5</f>
        <v>0.5625</v>
      </c>
      <c r="B55" s="64">
        <v>33</v>
      </c>
      <c r="C55" s="151" t="s">
        <v>12</v>
      </c>
      <c r="D55" s="154" t="s">
        <v>94</v>
      </c>
      <c r="E55" s="154"/>
      <c r="F55" s="84" t="str">
        <f>$B$16</f>
        <v>M17</v>
      </c>
      <c r="G55" s="5" t="s">
        <v>14</v>
      </c>
      <c r="H55" s="85" t="str">
        <f>$B$19</f>
        <v>M20</v>
      </c>
      <c r="I55" s="73"/>
      <c r="J55" s="50" t="s">
        <v>15</v>
      </c>
      <c r="K55" s="72"/>
    </row>
    <row r="56" spans="1:11" ht="12.75" hidden="1">
      <c r="A56" s="63">
        <f t="shared" si="0"/>
        <v>0.5625</v>
      </c>
      <c r="B56" s="64">
        <v>34</v>
      </c>
      <c r="C56" s="151" t="s">
        <v>16</v>
      </c>
      <c r="D56" s="154" t="s">
        <v>94</v>
      </c>
      <c r="E56" s="154"/>
      <c r="F56" s="84" t="str">
        <f>$B$17</f>
        <v>M18</v>
      </c>
      <c r="G56" s="5" t="s">
        <v>14</v>
      </c>
      <c r="H56" s="85" t="str">
        <f>$B$18</f>
        <v>M19</v>
      </c>
      <c r="I56" s="73"/>
      <c r="J56" s="50" t="s">
        <v>15</v>
      </c>
      <c r="K56" s="72"/>
    </row>
    <row r="57" spans="1:11" ht="12.75" hidden="1">
      <c r="A57" s="63">
        <f t="shared" si="0"/>
        <v>0.5625</v>
      </c>
      <c r="B57" s="64">
        <v>35</v>
      </c>
      <c r="C57" s="151" t="s">
        <v>92</v>
      </c>
      <c r="D57" s="154" t="s">
        <v>95</v>
      </c>
      <c r="E57" s="154"/>
      <c r="F57" s="84" t="str">
        <f>$H$16</f>
        <v>M21</v>
      </c>
      <c r="G57" s="5" t="s">
        <v>14</v>
      </c>
      <c r="H57" s="85" t="str">
        <f>$H$19</f>
        <v>M24</v>
      </c>
      <c r="I57" s="73"/>
      <c r="J57" s="50" t="s">
        <v>15</v>
      </c>
      <c r="K57" s="72"/>
    </row>
    <row r="58" spans="1:11" ht="12.75" hidden="1">
      <c r="A58" s="63">
        <f t="shared" si="0"/>
        <v>0.5625</v>
      </c>
      <c r="B58" s="64">
        <v>36</v>
      </c>
      <c r="C58" s="151" t="s">
        <v>93</v>
      </c>
      <c r="D58" s="154" t="s">
        <v>95</v>
      </c>
      <c r="E58" s="154"/>
      <c r="F58" s="84" t="str">
        <f>$H$18</f>
        <v>M23</v>
      </c>
      <c r="G58" s="5" t="s">
        <v>14</v>
      </c>
      <c r="H58" s="85" t="str">
        <f>$H$17</f>
        <v>M22</v>
      </c>
      <c r="I58" s="73"/>
      <c r="J58" s="50" t="s">
        <v>15</v>
      </c>
      <c r="K58" s="72"/>
    </row>
    <row r="59" spans="1:11" ht="12.75" hidden="1">
      <c r="A59" s="63">
        <f t="shared" si="0"/>
        <v>0.5625</v>
      </c>
      <c r="B59" s="60"/>
      <c r="C59" s="61"/>
      <c r="D59" s="83"/>
      <c r="F59" s="84"/>
      <c r="G59" s="50"/>
      <c r="H59" s="85"/>
      <c r="I59" s="73"/>
      <c r="K59" s="72"/>
    </row>
    <row r="60" spans="1:11" ht="12.75" hidden="1">
      <c r="A60" s="63">
        <f t="shared" si="0"/>
        <v>0.5625</v>
      </c>
      <c r="C60" s="61"/>
      <c r="D60" s="83"/>
      <c r="F60" s="84"/>
      <c r="G60" s="50"/>
      <c r="H60" s="85"/>
      <c r="I60" s="73"/>
      <c r="K60" s="72"/>
    </row>
    <row r="61" spans="1:11" ht="12.75" hidden="1">
      <c r="A61" s="63">
        <f t="shared" si="0"/>
        <v>0.5625</v>
      </c>
      <c r="B61" s="60"/>
      <c r="C61" s="61"/>
      <c r="D61" s="83"/>
      <c r="F61" s="84"/>
      <c r="G61" s="50"/>
      <c r="H61" s="85"/>
      <c r="I61" s="73"/>
      <c r="K61" s="72"/>
    </row>
    <row r="62" spans="1:11" ht="12.75" hidden="1">
      <c r="A62" s="63">
        <f t="shared" si="0"/>
        <v>0.5625</v>
      </c>
      <c r="C62" s="61"/>
      <c r="D62" s="83"/>
      <c r="F62" s="84"/>
      <c r="G62" s="50"/>
      <c r="H62" s="85"/>
      <c r="I62" s="73"/>
      <c r="K62" s="72"/>
    </row>
    <row r="63" spans="1:11" ht="12.75" hidden="1">
      <c r="A63" s="63">
        <f t="shared" si="0"/>
        <v>0.5625</v>
      </c>
      <c r="B63" s="60"/>
      <c r="C63" s="61"/>
      <c r="D63" s="83"/>
      <c r="F63" s="84"/>
      <c r="G63" s="50"/>
      <c r="H63" s="85"/>
      <c r="I63" s="73"/>
      <c r="K63" s="72"/>
    </row>
    <row r="64" spans="1:11" ht="12.75" hidden="1">
      <c r="A64" s="63">
        <f t="shared" si="0"/>
        <v>0.5625</v>
      </c>
      <c r="C64" s="61"/>
      <c r="D64" s="83"/>
      <c r="F64" s="84"/>
      <c r="G64" s="50"/>
      <c r="H64" s="85"/>
      <c r="I64" s="73"/>
      <c r="K64" s="72"/>
    </row>
    <row r="65" spans="1:11" ht="12.75" hidden="1">
      <c r="A65" s="63">
        <f t="shared" si="0"/>
        <v>0.5625</v>
      </c>
      <c r="B65" s="60"/>
      <c r="C65" s="61"/>
      <c r="D65" s="83"/>
      <c r="F65" s="84"/>
      <c r="G65" s="50"/>
      <c r="H65" s="85"/>
      <c r="I65" s="73"/>
      <c r="K65" s="72"/>
    </row>
    <row r="66" spans="1:11" ht="12.75" hidden="1">
      <c r="A66" s="63">
        <f t="shared" si="0"/>
        <v>0.5625</v>
      </c>
      <c r="C66" s="61"/>
      <c r="D66" s="83"/>
      <c r="F66" s="84"/>
      <c r="G66" s="50"/>
      <c r="H66" s="85"/>
      <c r="I66" s="73"/>
      <c r="K66" s="72"/>
    </row>
    <row r="67" spans="1:10" ht="29.25" customHeight="1">
      <c r="A67" s="63"/>
      <c r="B67" s="157" t="s">
        <v>63</v>
      </c>
      <c r="C67" s="157"/>
      <c r="D67" s="157"/>
      <c r="E67" s="157"/>
      <c r="F67" s="157"/>
      <c r="G67" s="157"/>
      <c r="H67" s="157"/>
      <c r="I67" s="67"/>
      <c r="J67" s="66"/>
    </row>
    <row r="68" spans="1:10" ht="20.25" customHeight="1">
      <c r="A68" s="63"/>
      <c r="B68" s="77"/>
      <c r="C68" s="47"/>
      <c r="D68" s="65"/>
      <c r="E68" s="65"/>
      <c r="F68" s="80"/>
      <c r="G68" s="80"/>
      <c r="H68" s="80"/>
      <c r="I68" s="67"/>
      <c r="J68" s="66"/>
    </row>
    <row r="69" spans="2:11" s="7" customFormat="1" ht="21.75" customHeight="1">
      <c r="B69" s="150" t="s">
        <v>61</v>
      </c>
      <c r="C69" s="95" t="s">
        <v>1</v>
      </c>
      <c r="D69" s="161" t="s">
        <v>2</v>
      </c>
      <c r="E69" s="161"/>
      <c r="F69" s="96"/>
      <c r="G69" s="96"/>
      <c r="H69" s="150" t="s">
        <v>62</v>
      </c>
      <c r="I69" s="95" t="s">
        <v>1</v>
      </c>
      <c r="J69" s="161" t="s">
        <v>2</v>
      </c>
      <c r="K69" s="161"/>
    </row>
    <row r="70" spans="1:11" s="4" customFormat="1" ht="12.75">
      <c r="A70" s="82"/>
      <c r="B70" s="98">
        <f>IF(Rechnen!$W$3=6,'Gruppen-Tabellen'!B3,"")</f>
      </c>
      <c r="C70" s="86"/>
      <c r="D70" s="86"/>
      <c r="E70" s="86"/>
      <c r="F70" s="2"/>
      <c r="G70" s="155">
        <f>IF(Rechnen!$W$10=6,'Gruppen-Tabellen'!B10,"")</f>
      </c>
      <c r="H70" s="155"/>
      <c r="I70" s="86"/>
      <c r="J70" s="86"/>
      <c r="K70" s="86"/>
    </row>
    <row r="71" spans="1:11" s="4" customFormat="1" ht="12.75">
      <c r="A71" s="82"/>
      <c r="B71" s="145" t="s">
        <v>23</v>
      </c>
      <c r="C71" s="92"/>
      <c r="D71" s="93"/>
      <c r="E71" s="93"/>
      <c r="F71" s="5"/>
      <c r="H71" s="145" t="s">
        <v>21</v>
      </c>
      <c r="I71" s="89"/>
      <c r="J71" s="88"/>
      <c r="K71" s="90"/>
    </row>
    <row r="72" spans="1:11" s="4" customFormat="1" ht="12.75">
      <c r="A72" s="82"/>
      <c r="B72" s="147">
        <f>IF(Rechnen!$W$17=6,'Gruppen-Tabellen'!B18,"")</f>
      </c>
      <c r="C72" s="86"/>
      <c r="D72" s="86"/>
      <c r="E72" s="86"/>
      <c r="F72" s="2"/>
      <c r="G72" s="155">
        <f>IF(Rechnen!$W$3=6,'Gruppen-Tabellen'!B4,"")</f>
      </c>
      <c r="H72" s="155"/>
      <c r="I72" s="86"/>
      <c r="J72" s="86"/>
      <c r="K72" s="86"/>
    </row>
    <row r="73" spans="1:11" s="4" customFormat="1" ht="12.75">
      <c r="A73" s="82"/>
      <c r="B73" s="145" t="s">
        <v>22</v>
      </c>
      <c r="C73" s="87"/>
      <c r="D73" s="88"/>
      <c r="E73" s="88"/>
      <c r="F73" s="5"/>
      <c r="H73" s="145" t="s">
        <v>19</v>
      </c>
      <c r="I73" s="89"/>
      <c r="J73" s="88"/>
      <c r="K73" s="89"/>
    </row>
    <row r="74" spans="1:11" s="4" customFormat="1" ht="12.75">
      <c r="A74" s="82"/>
      <c r="B74" s="98">
        <f>IF(Rechnen!$W$10=6,'Gruppen-Tabellen'!B11,"")</f>
      </c>
      <c r="C74" s="98"/>
      <c r="D74" s="86"/>
      <c r="E74" s="86"/>
      <c r="F74" s="2"/>
      <c r="G74" s="155">
        <f>IF(Rechnen!$W$17=6,'Gruppen-Tabellen'!B17,"")</f>
      </c>
      <c r="H74" s="155"/>
      <c r="I74" s="86"/>
      <c r="J74" s="86"/>
      <c r="K74" s="86"/>
    </row>
    <row r="75" spans="1:11" s="4" customFormat="1" ht="12.75">
      <c r="A75" s="82"/>
      <c r="B75" s="146" t="s">
        <v>24</v>
      </c>
      <c r="C75" s="2"/>
      <c r="D75" s="2"/>
      <c r="E75" s="2"/>
      <c r="F75" s="2"/>
      <c r="G75" s="94"/>
      <c r="H75" s="146" t="s">
        <v>20</v>
      </c>
      <c r="I75" s="2"/>
      <c r="J75" s="2"/>
      <c r="K75" s="2"/>
    </row>
    <row r="76" spans="1:11" s="4" customFormat="1" ht="12.75">
      <c r="A76" s="8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s="7" customFormat="1" ht="21.75" customHeight="1">
      <c r="B77" s="150" t="s">
        <v>89</v>
      </c>
      <c r="C77" s="95" t="s">
        <v>1</v>
      </c>
      <c r="D77" s="161" t="s">
        <v>2</v>
      </c>
      <c r="E77" s="161"/>
      <c r="F77" s="96"/>
      <c r="G77" s="96"/>
      <c r="H77" s="150" t="s">
        <v>90</v>
      </c>
      <c r="I77" s="95" t="s">
        <v>1</v>
      </c>
      <c r="J77" s="161" t="s">
        <v>2</v>
      </c>
      <c r="K77" s="161"/>
    </row>
    <row r="78" spans="1:11" s="4" customFormat="1" ht="12.75">
      <c r="A78" s="82"/>
      <c r="B78" s="98">
        <f>IF(Rechnen!$W$24=6,'Gruppen-Tabellen'!B24,"")</f>
      </c>
      <c r="C78" s="86"/>
      <c r="D78" s="86"/>
      <c r="E78" s="86"/>
      <c r="F78" s="2"/>
      <c r="G78" s="155">
        <f>IF(Rechnen!$W$38=6,'Gruppen-Tabellen'!B38,"")</f>
      </c>
      <c r="H78" s="155"/>
      <c r="I78" s="86"/>
      <c r="J78" s="86"/>
      <c r="K78" s="86"/>
    </row>
    <row r="79" spans="1:11" s="4" customFormat="1" ht="12.75">
      <c r="A79" s="82"/>
      <c r="B79" s="145" t="s">
        <v>96</v>
      </c>
      <c r="C79" s="92"/>
      <c r="D79" s="93"/>
      <c r="E79" s="93"/>
      <c r="F79" s="5"/>
      <c r="H79" s="145" t="s">
        <v>101</v>
      </c>
      <c r="I79" s="89"/>
      <c r="J79" s="88"/>
      <c r="K79" s="90"/>
    </row>
    <row r="80" spans="1:11" s="4" customFormat="1" ht="12.75">
      <c r="A80" s="82"/>
      <c r="B80" s="98">
        <f>IF(Rechnen!$W$31=6,'Gruppen-Tabellen'!B32,"")</f>
      </c>
      <c r="C80" s="86"/>
      <c r="D80" s="86"/>
      <c r="E80" s="86"/>
      <c r="F80" s="2"/>
      <c r="G80" s="155">
        <f>IF(Rechnen!$W$24=6,'Gruppen-Tabellen'!B25,"")</f>
      </c>
      <c r="H80" s="155"/>
      <c r="I80" s="86"/>
      <c r="J80" s="86"/>
      <c r="K80" s="86"/>
    </row>
    <row r="81" spans="1:11" s="4" customFormat="1" ht="12.75">
      <c r="A81" s="82"/>
      <c r="B81" s="145" t="s">
        <v>98</v>
      </c>
      <c r="C81" s="87"/>
      <c r="D81" s="88"/>
      <c r="E81" s="88"/>
      <c r="F81" s="5"/>
      <c r="H81" s="145" t="s">
        <v>97</v>
      </c>
      <c r="I81" s="89"/>
      <c r="J81" s="88"/>
      <c r="K81" s="89"/>
    </row>
    <row r="82" spans="1:11" s="4" customFormat="1" ht="12.75">
      <c r="A82" s="82"/>
      <c r="B82" s="98">
        <f>IF(Rechnen!$W$38=6,'Gruppen-Tabellen'!B39,"")</f>
      </c>
      <c r="C82" s="86"/>
      <c r="D82" s="86"/>
      <c r="E82" s="86"/>
      <c r="F82" s="2"/>
      <c r="G82" s="155">
        <f>IF(Rechnen!$W$31=6,'Gruppen-Tabellen'!B31,"")</f>
      </c>
      <c r="H82" s="155"/>
      <c r="I82" s="86"/>
      <c r="J82" s="86"/>
      <c r="K82" s="86"/>
    </row>
    <row r="83" spans="1:11" s="4" customFormat="1" ht="12.75">
      <c r="A83" s="82"/>
      <c r="B83" s="146" t="s">
        <v>99</v>
      </c>
      <c r="C83" s="2"/>
      <c r="D83" s="2"/>
      <c r="E83" s="2"/>
      <c r="F83" s="2"/>
      <c r="G83" s="94"/>
      <c r="H83" s="146" t="s">
        <v>100</v>
      </c>
      <c r="I83" s="2"/>
      <c r="J83" s="2"/>
      <c r="K83" s="2"/>
    </row>
    <row r="84" spans="1:11" s="4" customFormat="1" ht="27.75" customHeight="1">
      <c r="A84" s="82"/>
      <c r="B84" s="91"/>
      <c r="C84" s="2"/>
      <c r="D84" s="2"/>
      <c r="E84" s="2"/>
      <c r="F84" s="2"/>
      <c r="G84" s="2"/>
      <c r="H84" s="91"/>
      <c r="I84" s="2"/>
      <c r="J84" s="2"/>
      <c r="K84" s="2"/>
    </row>
    <row r="85" spans="1:11" s="4" customFormat="1" ht="27" customHeight="1">
      <c r="A85" s="77" t="s">
        <v>6</v>
      </c>
      <c r="B85" s="77" t="s">
        <v>7</v>
      </c>
      <c r="C85" s="149" t="s">
        <v>8</v>
      </c>
      <c r="D85" s="156" t="s">
        <v>9</v>
      </c>
      <c r="E85" s="156"/>
      <c r="F85" s="158" t="s">
        <v>63</v>
      </c>
      <c r="G85" s="158"/>
      <c r="H85" s="148"/>
      <c r="I85" s="2"/>
      <c r="J85" s="2"/>
      <c r="K85" s="2"/>
    </row>
    <row r="86" spans="1:11" s="4" customFormat="1" ht="12.75">
      <c r="A86" s="82"/>
      <c r="B86" s="2"/>
      <c r="C86" s="2"/>
      <c r="D86" s="2"/>
      <c r="E86" s="2"/>
      <c r="F86" s="2"/>
      <c r="G86" s="2"/>
      <c r="H86" s="2"/>
      <c r="I86" s="160" t="s">
        <v>11</v>
      </c>
      <c r="J86" s="160"/>
      <c r="K86" s="160"/>
    </row>
    <row r="87" spans="1:11" s="4" customFormat="1" ht="12.75">
      <c r="A87" s="82">
        <f>A57+Vorgaben!$D$3+Vorgaben!$D$5</f>
        <v>0.5729166666666666</v>
      </c>
      <c r="B87" s="2">
        <v>25</v>
      </c>
      <c r="C87" s="151" t="s">
        <v>12</v>
      </c>
      <c r="D87" s="154" t="s">
        <v>64</v>
      </c>
      <c r="E87" s="154"/>
      <c r="F87" s="100" t="str">
        <f>IF(B70="","Erster Gruppe A",B70)</f>
        <v>Erster Gruppe A</v>
      </c>
      <c r="G87" s="97" t="s">
        <v>14</v>
      </c>
      <c r="H87" s="102" t="str">
        <f>IF(B74="","Zweiter Gruppe B",B74)</f>
        <v>Zweiter Gruppe B</v>
      </c>
      <c r="I87" s="99"/>
      <c r="J87" s="2" t="s">
        <v>15</v>
      </c>
      <c r="K87" s="99"/>
    </row>
    <row r="88" spans="1:11" s="4" customFormat="1" ht="12.75">
      <c r="A88" s="82">
        <f>A87</f>
        <v>0.5729166666666666</v>
      </c>
      <c r="B88" s="2">
        <v>26</v>
      </c>
      <c r="C88" s="151" t="s">
        <v>16</v>
      </c>
      <c r="D88" s="154" t="s">
        <v>65</v>
      </c>
      <c r="E88" s="154"/>
      <c r="F88" s="100" t="str">
        <f>IF(G70="","Erster Gruppe B",G70)</f>
        <v>Erster Gruppe B</v>
      </c>
      <c r="G88" s="2" t="s">
        <v>14</v>
      </c>
      <c r="H88" s="103" t="str">
        <f>IF(G72="","Zweiter Gruppe A",G72)</f>
        <v>Zweiter Gruppe A</v>
      </c>
      <c r="I88" s="99"/>
      <c r="J88" s="2" t="s">
        <v>15</v>
      </c>
      <c r="K88" s="99"/>
    </row>
    <row r="89" spans="1:11" s="4" customFormat="1" ht="12.75">
      <c r="A89" s="82">
        <f>A88+Vorgaben!$D$3+Vorgaben!$D$5</f>
        <v>0.5833333333333333</v>
      </c>
      <c r="B89" s="2">
        <v>27</v>
      </c>
      <c r="C89" s="151" t="s">
        <v>12</v>
      </c>
      <c r="D89" s="154" t="s">
        <v>107</v>
      </c>
      <c r="E89" s="154"/>
      <c r="F89" s="100" t="str">
        <f>IF(B80="","Zweiter Gruppe E",B80)</f>
        <v>Zweiter Gruppe E</v>
      </c>
      <c r="G89" s="97" t="s">
        <v>14</v>
      </c>
      <c r="H89" s="102" t="str">
        <f>IF(B82="","Zweiter Gruppe F",B82)</f>
        <v>Zweiter Gruppe F</v>
      </c>
      <c r="I89" s="99"/>
      <c r="J89" s="2" t="s">
        <v>15</v>
      </c>
      <c r="K89" s="99"/>
    </row>
    <row r="90" spans="1:11" s="4" customFormat="1" ht="12.75">
      <c r="A90" s="82">
        <f>A89</f>
        <v>0.5833333333333333</v>
      </c>
      <c r="B90" s="2">
        <v>28</v>
      </c>
      <c r="C90" s="151" t="s">
        <v>16</v>
      </c>
      <c r="D90" s="154" t="s">
        <v>108</v>
      </c>
      <c r="E90" s="154"/>
      <c r="F90" s="100" t="str">
        <f>IF(G78="","Erster Gruppe F",G78)</f>
        <v>Erster Gruppe F</v>
      </c>
      <c r="G90" s="97" t="s">
        <v>14</v>
      </c>
      <c r="H90" s="102" t="str">
        <f>IF(G80="","Zweiter Gruppe D",G80)</f>
        <v>Zweiter Gruppe D</v>
      </c>
      <c r="I90" s="99"/>
      <c r="J90" s="2" t="s">
        <v>15</v>
      </c>
      <c r="K90" s="99"/>
    </row>
    <row r="91" spans="1:11" s="4" customFormat="1" ht="12.75">
      <c r="A91" s="82">
        <f>A90+Vorgaben!$D$3+Vorgaben!$D$7</f>
        <v>0.5972222222222221</v>
      </c>
      <c r="B91" s="2">
        <v>29</v>
      </c>
      <c r="C91" s="151" t="s">
        <v>12</v>
      </c>
      <c r="D91" s="154" t="s">
        <v>64</v>
      </c>
      <c r="E91" s="154"/>
      <c r="F91" s="100" t="str">
        <f>IF(B70="","Erster Gruppe A",B70)</f>
        <v>Erster Gruppe A</v>
      </c>
      <c r="G91" s="97" t="s">
        <v>14</v>
      </c>
      <c r="H91" s="102" t="str">
        <f>IF(B72="","Zweiter Gruppe C",B72)</f>
        <v>Zweiter Gruppe C</v>
      </c>
      <c r="I91" s="99"/>
      <c r="J91" s="2" t="s">
        <v>15</v>
      </c>
      <c r="K91" s="99"/>
    </row>
    <row r="92" spans="1:11" s="4" customFormat="1" ht="12.75">
      <c r="A92" s="82">
        <f>A91</f>
        <v>0.5972222222222221</v>
      </c>
      <c r="B92" s="2">
        <v>30</v>
      </c>
      <c r="C92" s="151" t="s">
        <v>16</v>
      </c>
      <c r="D92" s="154" t="s">
        <v>65</v>
      </c>
      <c r="E92" s="154"/>
      <c r="F92" s="100" t="str">
        <f>IF(G72="","Zweiter Gruppe A",G72)</f>
        <v>Zweiter Gruppe A</v>
      </c>
      <c r="G92" s="2"/>
      <c r="H92" s="103" t="str">
        <f>IF(G74="","Erster Gruppe C",G74)</f>
        <v>Erster Gruppe C</v>
      </c>
      <c r="I92" s="99"/>
      <c r="J92" s="2" t="s">
        <v>15</v>
      </c>
      <c r="K92" s="99"/>
    </row>
    <row r="93" spans="1:11" s="4" customFormat="1" ht="12.75">
      <c r="A93" s="82">
        <f>A92+Vorgaben!$D$3+Vorgaben!$D$5</f>
        <v>0.6076388888888887</v>
      </c>
      <c r="B93" s="2">
        <v>31</v>
      </c>
      <c r="C93" s="151" t="s">
        <v>12</v>
      </c>
      <c r="D93" s="154" t="s">
        <v>107</v>
      </c>
      <c r="E93" s="154"/>
      <c r="F93" s="100" t="str">
        <f>IF(B78="","Erster Gruppe D",B78)</f>
        <v>Erster Gruppe D</v>
      </c>
      <c r="G93" s="2" t="s">
        <v>14</v>
      </c>
      <c r="H93" s="102" t="str">
        <f>IF(B80="","Zweiter Gruppe E",B80)</f>
        <v>Zweiter Gruppe E</v>
      </c>
      <c r="I93" s="99"/>
      <c r="J93" s="2" t="s">
        <v>15</v>
      </c>
      <c r="K93" s="99"/>
    </row>
    <row r="94" spans="1:11" s="4" customFormat="1" ht="12.75">
      <c r="A94" s="82">
        <f>A93</f>
        <v>0.6076388888888887</v>
      </c>
      <c r="B94" s="2">
        <f aca="true" t="shared" si="1" ref="B89:B98">B93+1</f>
        <v>32</v>
      </c>
      <c r="C94" s="151" t="s">
        <v>16</v>
      </c>
      <c r="D94" s="154" t="s">
        <v>108</v>
      </c>
      <c r="E94" s="154"/>
      <c r="F94" s="100" t="str">
        <f>IF(G78="","Erster Gruppe F",G78)</f>
        <v>Erster Gruppe F</v>
      </c>
      <c r="G94" s="97" t="s">
        <v>14</v>
      </c>
      <c r="H94" s="102" t="str">
        <f>IF(G82="","Erster Gruppe E",G82)</f>
        <v>Erster Gruppe E</v>
      </c>
      <c r="I94" s="99"/>
      <c r="J94" s="2" t="s">
        <v>15</v>
      </c>
      <c r="K94" s="99"/>
    </row>
    <row r="95" spans="1:11" s="4" customFormat="1" ht="12.75">
      <c r="A95" s="82">
        <f>A94+Vorgaben!$D$3+Vorgaben!$D$7</f>
        <v>0.6215277777777776</v>
      </c>
      <c r="B95" s="2">
        <f t="shared" si="1"/>
        <v>33</v>
      </c>
      <c r="C95" s="151" t="s">
        <v>12</v>
      </c>
      <c r="D95" s="154" t="s">
        <v>64</v>
      </c>
      <c r="E95" s="154"/>
      <c r="F95" s="100" t="str">
        <f>IF(B74="","Zweiter Gruppe B",B74)</f>
        <v>Zweiter Gruppe B</v>
      </c>
      <c r="G95" s="2" t="s">
        <v>14</v>
      </c>
      <c r="H95" s="102" t="str">
        <f>IF(B72="","Zweiter Gruppe C",B72)</f>
        <v>Zweiter Gruppe C</v>
      </c>
      <c r="I95" s="99"/>
      <c r="J95" s="2" t="s">
        <v>15</v>
      </c>
      <c r="K95" s="99"/>
    </row>
    <row r="96" spans="1:11" s="4" customFormat="1" ht="12.75">
      <c r="A96" s="82">
        <f>A95</f>
        <v>0.6215277777777776</v>
      </c>
      <c r="B96" s="2">
        <f t="shared" si="1"/>
        <v>34</v>
      </c>
      <c r="C96" s="151" t="s">
        <v>16</v>
      </c>
      <c r="D96" s="154" t="s">
        <v>65</v>
      </c>
      <c r="E96" s="154"/>
      <c r="F96" s="100" t="str">
        <f>IF(G70="","Erster Gruppe B",G70)</f>
        <v>Erster Gruppe B</v>
      </c>
      <c r="G96" s="2"/>
      <c r="H96" s="103" t="str">
        <f>IF(G74="","Erster Gruppe C",G74)</f>
        <v>Erster Gruppe C</v>
      </c>
      <c r="I96" s="99"/>
      <c r="J96" s="2" t="s">
        <v>15</v>
      </c>
      <c r="K96" s="99"/>
    </row>
    <row r="97" spans="1:11" s="4" customFormat="1" ht="12.75">
      <c r="A97" s="82">
        <f>A96+Vorgaben!$D$3+Vorgaben!$D$5</f>
        <v>0.6319444444444442</v>
      </c>
      <c r="B97" s="2">
        <f t="shared" si="1"/>
        <v>35</v>
      </c>
      <c r="C97" s="151" t="s">
        <v>12</v>
      </c>
      <c r="D97" s="154" t="s">
        <v>107</v>
      </c>
      <c r="E97" s="154"/>
      <c r="F97" s="101" t="str">
        <f>IF(B78="","Erster Gruppe D",B78)</f>
        <v>Erster Gruppe D</v>
      </c>
      <c r="G97" s="2" t="s">
        <v>14</v>
      </c>
      <c r="H97" s="102" t="str">
        <f>IF(B82="","Zweiter Gruppe F",B82)</f>
        <v>Zweiter Gruppe F</v>
      </c>
      <c r="I97" s="99"/>
      <c r="J97" s="2" t="s">
        <v>15</v>
      </c>
      <c r="K97" s="99"/>
    </row>
    <row r="98" spans="1:11" s="4" customFormat="1" ht="12.75">
      <c r="A98" s="82">
        <f>A97</f>
        <v>0.6319444444444442</v>
      </c>
      <c r="B98" s="2">
        <f t="shared" si="1"/>
        <v>36</v>
      </c>
      <c r="C98" s="151" t="s">
        <v>16</v>
      </c>
      <c r="D98" s="154" t="s">
        <v>108</v>
      </c>
      <c r="E98" s="154"/>
      <c r="F98" s="100" t="str">
        <f>IF(G82="","Erster Gruppe E",G82)</f>
        <v>Erster Gruppe E</v>
      </c>
      <c r="G98" s="97" t="s">
        <v>14</v>
      </c>
      <c r="H98" s="102" t="str">
        <f>IF(G80="","Zweiter Gruppe D",G80)</f>
        <v>Zweiter Gruppe D</v>
      </c>
      <c r="I98" s="99"/>
      <c r="J98" s="2" t="s">
        <v>15</v>
      </c>
      <c r="K98" s="99"/>
    </row>
    <row r="99" spans="1:10" ht="47.25" customHeight="1">
      <c r="A99" s="63"/>
      <c r="C99" s="47"/>
      <c r="D99" s="65"/>
      <c r="E99" s="70"/>
      <c r="F99" s="162" t="s">
        <v>25</v>
      </c>
      <c r="G99" s="162"/>
      <c r="H99" s="162"/>
      <c r="I99" s="67"/>
      <c r="J99" s="66"/>
    </row>
    <row r="100" spans="1:11" ht="33" customHeight="1">
      <c r="A100" s="63">
        <f>A98+Vorgaben!$D$3+Vorgaben!$D$7</f>
        <v>0.645833333333333</v>
      </c>
      <c r="B100" s="50">
        <f>B98+1</f>
        <v>37</v>
      </c>
      <c r="C100" s="61" t="s">
        <v>12</v>
      </c>
      <c r="D100" s="65"/>
      <c r="E100" s="65"/>
      <c r="F100" s="130">
        <f>IF(Rechnen!$W$45=3,'Gruppen-Tabellen'!B47,"")</f>
      </c>
      <c r="G100" s="50" t="s">
        <v>15</v>
      </c>
      <c r="H100" s="131">
        <f>IF(Rechnen!$W$55=3,'Gruppen-Tabellen'!B57,"")</f>
      </c>
      <c r="I100" s="73"/>
      <c r="J100" s="50" t="s">
        <v>15</v>
      </c>
      <c r="K100" s="72"/>
    </row>
    <row r="101" spans="1:11" ht="12.75">
      <c r="A101" s="63"/>
      <c r="B101" s="71"/>
      <c r="C101" s="61"/>
      <c r="D101" s="65"/>
      <c r="E101" s="65"/>
      <c r="F101" s="68" t="s">
        <v>66</v>
      </c>
      <c r="G101" s="68"/>
      <c r="H101" s="68" t="s">
        <v>102</v>
      </c>
      <c r="I101" s="159"/>
      <c r="J101" s="159"/>
      <c r="K101" s="159"/>
    </row>
    <row r="102" spans="1:8" ht="12.75">
      <c r="A102" s="63"/>
      <c r="B102" s="50"/>
      <c r="C102" s="61"/>
      <c r="D102" s="65"/>
      <c r="E102" s="65"/>
      <c r="G102" s="50"/>
      <c r="H102" s="62"/>
    </row>
    <row r="103" spans="1:11" ht="12.75">
      <c r="A103" s="63">
        <f>A100</f>
        <v>0.645833333333333</v>
      </c>
      <c r="B103" s="50">
        <f>B100+1</f>
        <v>38</v>
      </c>
      <c r="C103" s="61" t="s">
        <v>16</v>
      </c>
      <c r="D103" s="65"/>
      <c r="E103" s="65"/>
      <c r="F103" s="130">
        <f>IF(Rechnen!$W$50=3,'Gruppen-Tabellen'!B52,"")</f>
      </c>
      <c r="G103" s="50" t="s">
        <v>15</v>
      </c>
      <c r="H103" s="131">
        <f>IF(Rechnen!$W$60=3,'Gruppen-Tabellen'!B62,"")</f>
      </c>
      <c r="I103" s="73"/>
      <c r="J103" s="50" t="s">
        <v>15</v>
      </c>
      <c r="K103" s="72"/>
    </row>
    <row r="104" spans="1:11" ht="12.75">
      <c r="A104" s="63"/>
      <c r="C104" s="61"/>
      <c r="D104" s="65"/>
      <c r="E104" s="70"/>
      <c r="F104" s="68" t="s">
        <v>67</v>
      </c>
      <c r="G104" s="68"/>
      <c r="H104" s="68" t="s">
        <v>103</v>
      </c>
      <c r="I104" s="159"/>
      <c r="J104" s="159"/>
      <c r="K104" s="159"/>
    </row>
    <row r="105" spans="1:8" ht="12.75">
      <c r="A105" s="63"/>
      <c r="C105" s="61"/>
      <c r="D105" s="65"/>
      <c r="E105" s="65"/>
      <c r="G105" s="62"/>
      <c r="H105" s="62"/>
    </row>
    <row r="106" spans="3:10" ht="39.75" customHeight="1">
      <c r="C106" s="47"/>
      <c r="D106" s="65"/>
      <c r="E106" s="65"/>
      <c r="F106" s="162" t="s">
        <v>26</v>
      </c>
      <c r="G106" s="162"/>
      <c r="H106" s="162"/>
      <c r="I106" s="50"/>
      <c r="J106" s="66"/>
    </row>
    <row r="107" spans="1:11" ht="30" customHeight="1">
      <c r="A107" s="63">
        <f>A103+Vorgaben!$D$3+Vorgaben!$D$7</f>
        <v>0.6597222222222219</v>
      </c>
      <c r="B107" s="50">
        <f>B103+1</f>
        <v>39</v>
      </c>
      <c r="C107" s="61" t="s">
        <v>16</v>
      </c>
      <c r="D107" s="65"/>
      <c r="E107" s="65"/>
      <c r="F107" s="78">
        <f>IF(OR(I100="",K100=""),"",IF(I100&lt;K100,F100,IF(I100&gt;=K100,H100)))</f>
      </c>
      <c r="G107" s="50" t="s">
        <v>15</v>
      </c>
      <c r="H107" s="79">
        <f>IF(OR(I103="",K103=""),"",IF(I103&lt;K103,F103,IF(I103&gt;=K103,H103)))</f>
      </c>
      <c r="I107" s="73"/>
      <c r="J107" s="66" t="s">
        <v>15</v>
      </c>
      <c r="K107" s="72"/>
    </row>
    <row r="108" spans="2:11" ht="12.75">
      <c r="B108" s="47"/>
      <c r="C108" s="61"/>
      <c r="D108" s="65"/>
      <c r="E108" s="65"/>
      <c r="F108" s="68" t="s">
        <v>109</v>
      </c>
      <c r="G108" s="68"/>
      <c r="H108" s="69" t="s">
        <v>110</v>
      </c>
      <c r="I108" s="159"/>
      <c r="J108" s="159"/>
      <c r="K108" s="159"/>
    </row>
    <row r="109" spans="1:8" ht="12.75">
      <c r="A109" s="63"/>
      <c r="C109" s="61"/>
      <c r="D109" s="65"/>
      <c r="E109" s="65"/>
      <c r="G109" s="62"/>
      <c r="H109" s="62"/>
    </row>
    <row r="110" spans="1:10" ht="39.75" customHeight="1">
      <c r="A110" s="63"/>
      <c r="C110" s="61"/>
      <c r="D110" s="65"/>
      <c r="E110" s="70"/>
      <c r="F110" s="162" t="s">
        <v>27</v>
      </c>
      <c r="G110" s="162"/>
      <c r="H110" s="162"/>
      <c r="I110" s="66"/>
      <c r="J110" s="66"/>
    </row>
    <row r="111" spans="1:11" ht="33" customHeight="1">
      <c r="A111" s="63">
        <f>A107</f>
        <v>0.6597222222222219</v>
      </c>
      <c r="B111" s="50">
        <f>B107+1</f>
        <v>40</v>
      </c>
      <c r="C111" s="61" t="s">
        <v>12</v>
      </c>
      <c r="D111" s="65"/>
      <c r="E111" s="65"/>
      <c r="F111" s="78">
        <f>IF(OR(I100="",K100=""),"",IF(I100&gt;K100,F100,IF(I100&lt;=K100,H100)))</f>
      </c>
      <c r="G111" s="50" t="s">
        <v>15</v>
      </c>
      <c r="H111" s="79">
        <f>IF(OR(I103="",K103=""),"",IF(I103&gt;K103,F103,IF(I103&lt;=K103,H103)))</f>
      </c>
      <c r="I111" s="73"/>
      <c r="J111" s="50" t="s">
        <v>15</v>
      </c>
      <c r="K111" s="72"/>
    </row>
    <row r="112" spans="1:11" ht="12.75">
      <c r="A112" s="63"/>
      <c r="C112" s="61"/>
      <c r="F112" s="68" t="s">
        <v>111</v>
      </c>
      <c r="G112" s="68"/>
      <c r="H112" s="69" t="s">
        <v>112</v>
      </c>
      <c r="I112" s="159"/>
      <c r="J112" s="159"/>
      <c r="K112" s="159"/>
    </row>
    <row r="113" spans="1:10" ht="12.75">
      <c r="A113" s="63"/>
      <c r="C113" s="47"/>
      <c r="F113" s="47"/>
      <c r="H113" s="47"/>
      <c r="J113" s="47"/>
    </row>
    <row r="114" ht="12.75"/>
    <row r="115" ht="12.75"/>
    <row r="116" ht="12.75"/>
    <row r="118" ht="12.75"/>
  </sheetData>
  <sheetProtection/>
  <mergeCells count="71">
    <mergeCell ref="I22:K22"/>
    <mergeCell ref="D69:E69"/>
    <mergeCell ref="J69:K69"/>
    <mergeCell ref="F22:H22"/>
    <mergeCell ref="D23:E23"/>
    <mergeCell ref="D24:E24"/>
    <mergeCell ref="D25:E25"/>
    <mergeCell ref="D26:E26"/>
    <mergeCell ref="D27:E27"/>
    <mergeCell ref="D28:E28"/>
    <mergeCell ref="G70:H70"/>
    <mergeCell ref="G72:H72"/>
    <mergeCell ref="D77:E77"/>
    <mergeCell ref="J77:K77"/>
    <mergeCell ref="F110:H110"/>
    <mergeCell ref="F106:H106"/>
    <mergeCell ref="F99:H99"/>
    <mergeCell ref="G78:H78"/>
    <mergeCell ref="G80:H80"/>
    <mergeCell ref="G82:H82"/>
    <mergeCell ref="F85:G85"/>
    <mergeCell ref="I101:K101"/>
    <mergeCell ref="I104:K104"/>
    <mergeCell ref="I108:K108"/>
    <mergeCell ref="I112:K112"/>
    <mergeCell ref="I86:K86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67:H67"/>
    <mergeCell ref="D47:E47"/>
    <mergeCell ref="D48:E48"/>
    <mergeCell ref="D49:E49"/>
    <mergeCell ref="D50:E50"/>
    <mergeCell ref="D51:E51"/>
    <mergeCell ref="D52:E52"/>
    <mergeCell ref="D88:E88"/>
    <mergeCell ref="D53:E53"/>
    <mergeCell ref="D54:E54"/>
    <mergeCell ref="D55:E55"/>
    <mergeCell ref="D90:E90"/>
    <mergeCell ref="D91:E91"/>
    <mergeCell ref="D56:E56"/>
    <mergeCell ref="D57:E57"/>
    <mergeCell ref="D58:E58"/>
    <mergeCell ref="D87:E87"/>
    <mergeCell ref="D89:E89"/>
    <mergeCell ref="G74:H74"/>
    <mergeCell ref="D96:E96"/>
    <mergeCell ref="D97:E97"/>
    <mergeCell ref="D98:E98"/>
    <mergeCell ref="D85:E85"/>
    <mergeCell ref="D92:E92"/>
    <mergeCell ref="D93:E93"/>
    <mergeCell ref="D94:E94"/>
    <mergeCell ref="D95:E95"/>
  </mergeCells>
  <printOptions/>
  <pageMargins left="0.53" right="0.16" top="0.93" bottom="0.32" header="0.33" footer="0.49"/>
  <pageSetup horizontalDpi="300" verticalDpi="300" orientation="portrait" paperSize="9" scale="95" r:id="rId3"/>
  <headerFooter alignWithMargins="0">
    <oddHeader>&amp;LVereins
Name
&amp;C&amp;"Arial,Fett"&amp;14&amp;ETurnier 
Spielplan
&amp;RDatum</oddHeader>
  </headerFooter>
  <rowBreaks count="1" manualBreakCount="1">
    <brk id="66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P69"/>
  <sheetViews>
    <sheetView zoomScale="85" zoomScaleNormal="85" zoomScalePageLayoutView="0" workbookViewId="0" topLeftCell="A1">
      <selection activeCell="B1" sqref="B1:H1"/>
    </sheetView>
  </sheetViews>
  <sheetFormatPr defaultColWidth="11.421875" defaultRowHeight="12.75"/>
  <cols>
    <col min="1" max="1" width="6.8515625" style="34" customWidth="1"/>
    <col min="2" max="2" width="25.7109375" style="32" customWidth="1"/>
    <col min="3" max="3" width="8.7109375" style="32" customWidth="1"/>
    <col min="4" max="4" width="8.7109375" style="81" customWidth="1"/>
    <col min="5" max="5" width="6.7109375" style="32" customWidth="1"/>
    <col min="6" max="6" width="2.140625" style="32" customWidth="1"/>
    <col min="7" max="7" width="6.7109375" style="32" customWidth="1"/>
    <col min="8" max="8" width="5.7109375" style="32" customWidth="1"/>
    <col min="9" max="9" width="2.421875" style="33" customWidth="1"/>
    <col min="10" max="10" width="38.28125" style="32" customWidth="1"/>
    <col min="11" max="11" width="41.421875" style="32" customWidth="1"/>
    <col min="12" max="12" width="5.421875" style="33" customWidth="1"/>
    <col min="13" max="13" width="2.421875" style="32" customWidth="1"/>
    <col min="14" max="14" width="5.421875" style="32" customWidth="1"/>
    <col min="15" max="15" width="5.7109375" style="32" customWidth="1"/>
  </cols>
  <sheetData>
    <row r="1" spans="1:15" ht="27" customHeight="1">
      <c r="A1" s="124"/>
      <c r="B1" s="165" t="s">
        <v>45</v>
      </c>
      <c r="C1" s="165"/>
      <c r="D1" s="165"/>
      <c r="E1" s="165"/>
      <c r="F1" s="165"/>
      <c r="G1" s="165"/>
      <c r="H1" s="165"/>
      <c r="I1" s="114"/>
      <c r="J1" s="114"/>
      <c r="K1" s="114"/>
      <c r="L1" s="31"/>
      <c r="M1" s="31"/>
      <c r="N1" s="31"/>
      <c r="O1" s="31"/>
    </row>
    <row r="2" spans="1:11" ht="30" customHeight="1">
      <c r="A2" s="125" t="s">
        <v>46</v>
      </c>
      <c r="B2" s="117" t="s">
        <v>0</v>
      </c>
      <c r="C2" s="118" t="s">
        <v>37</v>
      </c>
      <c r="D2" s="117" t="s">
        <v>1</v>
      </c>
      <c r="E2" s="166" t="s">
        <v>2</v>
      </c>
      <c r="F2" s="166"/>
      <c r="G2" s="166"/>
      <c r="H2" s="117" t="s">
        <v>38</v>
      </c>
      <c r="I2" s="126"/>
      <c r="J2" s="107"/>
      <c r="K2" s="107"/>
    </row>
    <row r="3" spans="1:11" ht="18" customHeight="1">
      <c r="A3" s="119">
        <f>IF(Rechnen!$W$3=0,"",1)</f>
      </c>
      <c r="B3" s="120" t="str">
        <f>Rechnen!K3</f>
        <v>M01</v>
      </c>
      <c r="C3" s="120">
        <f>IF(Rechnen!$W$3=0,"",Rechnen!L3)</f>
      </c>
      <c r="D3" s="121">
        <f>IF(Rechnen!$W$3=0,"",Rechnen!M3)</f>
      </c>
      <c r="E3" s="120">
        <f>IF(Rechnen!$W$3=0,"",Rechnen!N3)</f>
      </c>
      <c r="F3" s="122" t="s">
        <v>15</v>
      </c>
      <c r="G3" s="120">
        <f>IF(Rechnen!$W$3=0,"",Rechnen!P3)</f>
      </c>
      <c r="H3" s="123">
        <f>IF(AND(E3="",G3=""),"",(E3-G3))</f>
      </c>
      <c r="I3" s="127"/>
      <c r="J3" s="107"/>
      <c r="K3" s="107"/>
    </row>
    <row r="4" spans="1:11" ht="18" customHeight="1">
      <c r="A4" s="119">
        <f>IF(Rechnen!$W$3=0,"",2)</f>
      </c>
      <c r="B4" s="120" t="str">
        <f>Rechnen!K4</f>
        <v>M02</v>
      </c>
      <c r="C4" s="120">
        <f>IF(Rechnen!$W$3=0,"",Rechnen!L4)</f>
      </c>
      <c r="D4" s="121">
        <f>IF(Rechnen!$W$3=0,"",Rechnen!M4)</f>
      </c>
      <c r="E4" s="120">
        <f>IF(Rechnen!$W$3=0,"",Rechnen!N4)</f>
      </c>
      <c r="F4" s="122" t="s">
        <v>15</v>
      </c>
      <c r="G4" s="120">
        <f>IF(Rechnen!$W$3=0,"",Rechnen!P4)</f>
      </c>
      <c r="H4" s="123">
        <f>IF(AND(E4="",G4=""),"",(E4-G4))</f>
      </c>
      <c r="I4" s="127"/>
      <c r="J4" s="107"/>
      <c r="K4" s="107"/>
    </row>
    <row r="5" spans="1:11" ht="18" customHeight="1">
      <c r="A5" s="119">
        <f>IF(Rechnen!$W$3=0,"",3)</f>
      </c>
      <c r="B5" s="120" t="str">
        <f>Rechnen!K5</f>
        <v>M03</v>
      </c>
      <c r="C5" s="120">
        <f>IF(Rechnen!$W$3=0,"",Rechnen!L5)</f>
      </c>
      <c r="D5" s="121">
        <f>IF(Rechnen!$W$3=0,"",Rechnen!M5)</f>
      </c>
      <c r="E5" s="120">
        <f>IF(Rechnen!$W$3=0,"",Rechnen!N5)</f>
      </c>
      <c r="F5" s="122" t="s">
        <v>15</v>
      </c>
      <c r="G5" s="120">
        <f>IF(Rechnen!$W$3=0,"",Rechnen!P5)</f>
      </c>
      <c r="H5" s="123">
        <f>IF(AND(E5="",G5=""),"",(E5-G5))</f>
      </c>
      <c r="I5" s="127"/>
      <c r="J5" s="107"/>
      <c r="K5" s="107"/>
    </row>
    <row r="6" spans="1:11" ht="18" customHeight="1">
      <c r="A6" s="119">
        <f>IF(Rechnen!$W$3=0,"",4)</f>
      </c>
      <c r="B6" s="120" t="str">
        <f>Rechnen!K6</f>
        <v>M04</v>
      </c>
      <c r="C6" s="120">
        <f>IF(Rechnen!$W$3=0,"",Rechnen!L6)</f>
      </c>
      <c r="D6" s="121">
        <f>IF(Rechnen!$W$3=0,"",Rechnen!M6)</f>
      </c>
      <c r="E6" s="120">
        <f>IF(Rechnen!$W$3=0,"",Rechnen!N6)</f>
      </c>
      <c r="F6" s="132" t="s">
        <v>15</v>
      </c>
      <c r="G6" s="120">
        <f>IF(Rechnen!$W$3=0,"",Rechnen!P6)</f>
      </c>
      <c r="H6" s="132">
        <f>IF(AND(E6="",G6=""),"",(E6-G6))</f>
      </c>
      <c r="I6" s="127"/>
      <c r="J6" s="107"/>
      <c r="K6" s="107"/>
    </row>
    <row r="7" spans="1:11" ht="18" customHeight="1">
      <c r="A7" s="110"/>
      <c r="B7" s="110"/>
      <c r="C7" s="110"/>
      <c r="D7" s="110"/>
      <c r="E7" s="110"/>
      <c r="F7" s="110"/>
      <c r="G7" s="110"/>
      <c r="H7" s="110"/>
      <c r="I7" s="127"/>
      <c r="J7" s="107"/>
      <c r="K7" s="107"/>
    </row>
    <row r="8" spans="1:15" ht="15" customHeight="1">
      <c r="A8" s="170"/>
      <c r="B8" s="166" t="s">
        <v>5</v>
      </c>
      <c r="C8" s="167" t="s">
        <v>37</v>
      </c>
      <c r="D8" s="166" t="s">
        <v>1</v>
      </c>
      <c r="E8" s="166" t="s">
        <v>2</v>
      </c>
      <c r="F8" s="166"/>
      <c r="G8" s="166"/>
      <c r="H8" s="166" t="s">
        <v>38</v>
      </c>
      <c r="I8" s="106"/>
      <c r="J8" s="115"/>
      <c r="K8" s="115"/>
      <c r="L8" s="35"/>
      <c r="M8" s="36"/>
      <c r="N8" s="37"/>
      <c r="O8" s="37"/>
    </row>
    <row r="9" spans="1:15" ht="15" customHeight="1">
      <c r="A9" s="171"/>
      <c r="B9" s="169"/>
      <c r="C9" s="168"/>
      <c r="D9" s="169"/>
      <c r="E9" s="169"/>
      <c r="F9" s="169"/>
      <c r="G9" s="169"/>
      <c r="H9" s="169"/>
      <c r="I9" s="106"/>
      <c r="J9" s="115"/>
      <c r="K9" s="115"/>
      <c r="L9" s="35"/>
      <c r="M9" s="36"/>
      <c r="N9" s="37"/>
      <c r="O9" s="37"/>
    </row>
    <row r="10" spans="1:15" ht="18" customHeight="1">
      <c r="A10" s="119">
        <f>IF(Rechnen!$W$10=0,"",1)</f>
      </c>
      <c r="B10" s="120" t="str">
        <f>Rechnen!K10</f>
        <v>M05</v>
      </c>
      <c r="C10" s="120">
        <f>IF(Rechnen!$W$10=0,"",Rechnen!L10)</f>
      </c>
      <c r="D10" s="120">
        <f>IF(Rechnen!$W$10=0,"",Rechnen!M10)</f>
      </c>
      <c r="E10" s="120">
        <f>IF(Rechnen!$W$10=0,"",Rechnen!N10)</f>
      </c>
      <c r="F10" s="120">
        <f>IF(Rechnen!$W$10=0,"",Rechnen!O10)</f>
      </c>
      <c r="G10" s="120">
        <f>IF(Rechnen!$W$10=0,"",Rechnen!P10)</f>
      </c>
      <c r="H10" s="120">
        <f>IF(Rechnen!$W$10=0,"",Rechnen!Q10)</f>
      </c>
      <c r="I10" s="128"/>
      <c r="J10" s="110"/>
      <c r="K10" s="128"/>
      <c r="L10" s="35"/>
      <c r="M10" s="36"/>
      <c r="N10" s="37"/>
      <c r="O10" s="37"/>
    </row>
    <row r="11" spans="1:15" ht="18" customHeight="1">
      <c r="A11" s="119">
        <f>IF(Rechnen!$W$10=0,"",2)</f>
      </c>
      <c r="B11" s="120" t="str">
        <f>Rechnen!K11</f>
        <v>M06</v>
      </c>
      <c r="C11" s="120">
        <f>IF(Rechnen!$W$10=0,"",Rechnen!L11)</f>
      </c>
      <c r="D11" s="120">
        <f>IF(Rechnen!$W$10=0,"",Rechnen!M11)</f>
      </c>
      <c r="E11" s="120">
        <f>IF(Rechnen!$W$10=0,"",Rechnen!N11)</f>
      </c>
      <c r="F11" s="120">
        <f>IF(Rechnen!$W$10=0,"",Rechnen!O11)</f>
      </c>
      <c r="G11" s="120">
        <f>IF(Rechnen!$W$10=0,"",Rechnen!P11)</f>
      </c>
      <c r="H11" s="120">
        <f>IF(Rechnen!$W$10=0,"",Rechnen!Q11)</f>
      </c>
      <c r="I11" s="129"/>
      <c r="J11" s="116"/>
      <c r="K11" s="116"/>
      <c r="L11" s="38"/>
      <c r="M11" s="38"/>
      <c r="N11" s="38"/>
      <c r="O11" s="38"/>
    </row>
    <row r="12" spans="1:11" ht="18" customHeight="1">
      <c r="A12" s="119">
        <f>IF(Rechnen!$W$10=0,"",3)</f>
      </c>
      <c r="B12" s="120" t="str">
        <f>Rechnen!K12</f>
        <v>M07</v>
      </c>
      <c r="C12" s="120">
        <f>IF(Rechnen!$W$10=0,"",Rechnen!L12)</f>
      </c>
      <c r="D12" s="120">
        <f>IF(Rechnen!$W$10=0,"",Rechnen!M12)</f>
      </c>
      <c r="E12" s="120">
        <f>IF(Rechnen!$W$10=0,"",Rechnen!N12)</f>
      </c>
      <c r="F12" s="120">
        <f>IF(Rechnen!$W$10=0,"",Rechnen!O12)</f>
      </c>
      <c r="G12" s="120">
        <f>IF(Rechnen!$W$10=0,"",Rechnen!P12)</f>
      </c>
      <c r="H12" s="120">
        <f>IF(Rechnen!$W$10=0,"",Rechnen!Q12)</f>
      </c>
      <c r="I12" s="106"/>
      <c r="J12" s="107"/>
      <c r="K12" s="107"/>
    </row>
    <row r="13" spans="1:11" ht="18" customHeight="1">
      <c r="A13" s="119">
        <f>IF(Rechnen!$W$10=0,"",4)</f>
      </c>
      <c r="B13" s="120" t="str">
        <f>Rechnen!K13</f>
        <v>M08</v>
      </c>
      <c r="C13" s="120">
        <f>IF(Rechnen!$W$10=0,"",Rechnen!L13)</f>
      </c>
      <c r="D13" s="120">
        <f>IF(Rechnen!$W$10=0,"",Rechnen!M13)</f>
      </c>
      <c r="E13" s="120">
        <f>IF(Rechnen!$W$10=0,"",Rechnen!N13)</f>
      </c>
      <c r="F13" s="120">
        <f>IF(Rechnen!$W$10=0,"",Rechnen!O13)</f>
      </c>
      <c r="G13" s="120">
        <f>IF(Rechnen!$W$10=0,"",Rechnen!P13)</f>
      </c>
      <c r="H13" s="120">
        <f>IF(Rechnen!$W$10=0,"",Rechnen!Q13)</f>
      </c>
      <c r="I13" s="109"/>
      <c r="J13" s="107"/>
      <c r="K13" s="107"/>
    </row>
    <row r="14" spans="1:11" ht="15">
      <c r="A14" s="110"/>
      <c r="B14" s="110"/>
      <c r="C14" s="110"/>
      <c r="D14" s="110"/>
      <c r="E14" s="110"/>
      <c r="F14" s="110"/>
      <c r="G14" s="110"/>
      <c r="H14" s="110"/>
      <c r="I14" s="109"/>
      <c r="J14" s="107"/>
      <c r="K14" s="107"/>
    </row>
    <row r="15" spans="1:11" ht="18" customHeight="1">
      <c r="A15" s="170"/>
      <c r="B15" s="166" t="s">
        <v>3</v>
      </c>
      <c r="C15" s="167" t="s">
        <v>37</v>
      </c>
      <c r="D15" s="166" t="s">
        <v>1</v>
      </c>
      <c r="E15" s="166" t="s">
        <v>2</v>
      </c>
      <c r="F15" s="166"/>
      <c r="G15" s="166"/>
      <c r="H15" s="166" t="s">
        <v>38</v>
      </c>
      <c r="I15" s="109"/>
      <c r="J15" s="107"/>
      <c r="K15" s="107"/>
    </row>
    <row r="16" spans="1:11" ht="15" customHeight="1">
      <c r="A16" s="171"/>
      <c r="B16" s="169"/>
      <c r="C16" s="168"/>
      <c r="D16" s="169"/>
      <c r="E16" s="169"/>
      <c r="F16" s="169"/>
      <c r="G16" s="169"/>
      <c r="H16" s="169"/>
      <c r="I16" s="109"/>
      <c r="J16" s="107"/>
      <c r="K16" s="107"/>
    </row>
    <row r="17" spans="1:11" ht="15">
      <c r="A17" s="119">
        <f>IF(Rechnen!$W$17=0,"",1)</f>
      </c>
      <c r="B17" s="120" t="str">
        <f>Rechnen!K17</f>
        <v>M09</v>
      </c>
      <c r="C17" s="120">
        <f>IF(Rechnen!$W$17=0,"",Rechnen!L17)</f>
      </c>
      <c r="D17" s="120">
        <f>IF(Rechnen!$W$17=0,"",Rechnen!M17)</f>
      </c>
      <c r="E17" s="120">
        <f>IF(Rechnen!$W$17=0,"",Rechnen!N17)</f>
      </c>
      <c r="F17" s="120">
        <f>IF(Rechnen!$W$17=0,"",Rechnen!O17)</f>
      </c>
      <c r="G17" s="120">
        <f>IF(Rechnen!$W$17=0,"",Rechnen!P17)</f>
      </c>
      <c r="H17" s="120">
        <f>IF(Rechnen!$W$17=0,"",Rechnen!Q17)</f>
      </c>
      <c r="I17" s="109"/>
      <c r="J17" s="107"/>
      <c r="K17" s="107"/>
    </row>
    <row r="18" spans="1:11" ht="15">
      <c r="A18" s="119">
        <f>IF(Rechnen!$W$17=0,"",2)</f>
      </c>
      <c r="B18" s="120" t="str">
        <f>Rechnen!K18</f>
        <v>M10</v>
      </c>
      <c r="C18" s="120">
        <f>IF(Rechnen!$W$17=0,"",Rechnen!L18)</f>
      </c>
      <c r="D18" s="120">
        <f>IF(Rechnen!$W$17=0,"",Rechnen!M18)</f>
      </c>
      <c r="E18" s="120">
        <f>IF(Rechnen!$W$17=0,"",Rechnen!N18)</f>
      </c>
      <c r="F18" s="120">
        <f>IF(Rechnen!$W$17=0,"",Rechnen!O18)</f>
      </c>
      <c r="G18" s="120">
        <f>IF(Rechnen!$W$17=0,"",Rechnen!P18)</f>
      </c>
      <c r="H18" s="120">
        <f>IF(Rechnen!$W$17=0,"",Rechnen!Q18)</f>
      </c>
      <c r="I18" s="109"/>
      <c r="J18" s="107"/>
      <c r="K18" s="107"/>
    </row>
    <row r="19" spans="1:11" ht="15">
      <c r="A19" s="119">
        <f>IF(Rechnen!$W$17=0,"",3)</f>
      </c>
      <c r="B19" s="120" t="str">
        <f>Rechnen!K19</f>
        <v>M11</v>
      </c>
      <c r="C19" s="120">
        <f>IF(Rechnen!$W$17=0,"",Rechnen!L19)</f>
      </c>
      <c r="D19" s="120">
        <f>IF(Rechnen!$W$17=0,"",Rechnen!M19)</f>
      </c>
      <c r="E19" s="120">
        <f>IF(Rechnen!$W$17=0,"",Rechnen!N19)</f>
      </c>
      <c r="F19" s="120">
        <f>IF(Rechnen!$W$17=0,"",Rechnen!O19)</f>
      </c>
      <c r="G19" s="120">
        <f>IF(Rechnen!$W$17=0,"",Rechnen!P19)</f>
      </c>
      <c r="H19" s="120">
        <f>IF(Rechnen!$W$17=0,"",Rechnen!Q19)</f>
      </c>
      <c r="I19" s="109"/>
      <c r="J19" s="107"/>
      <c r="K19" s="107"/>
    </row>
    <row r="20" spans="1:11" ht="15">
      <c r="A20" s="119">
        <f>IF(Rechnen!$W$17=0,"",4)</f>
      </c>
      <c r="B20" s="120" t="str">
        <f>Rechnen!K20</f>
        <v>M12</v>
      </c>
      <c r="C20" s="120">
        <f>IF(Rechnen!$W$17=0,"",Rechnen!L20)</f>
      </c>
      <c r="D20" s="120">
        <f>IF(Rechnen!$W$17=0,"",Rechnen!M20)</f>
      </c>
      <c r="E20" s="120">
        <f>IF(Rechnen!$W$17=0,"",Rechnen!N20)</f>
      </c>
      <c r="F20" s="120">
        <f>IF(Rechnen!$W$17=0,"",Rechnen!O20)</f>
      </c>
      <c r="G20" s="120">
        <f>IF(Rechnen!$W$17=0,"",Rechnen!P20)</f>
      </c>
      <c r="H20" s="120">
        <f>IF(Rechnen!$W$17=0,"",Rechnen!Q20)</f>
      </c>
      <c r="I20" s="109"/>
      <c r="J20" s="107"/>
      <c r="K20" s="107"/>
    </row>
    <row r="21" spans="1:11" ht="15">
      <c r="A21" s="110"/>
      <c r="B21" s="110"/>
      <c r="C21" s="110"/>
      <c r="D21" s="110"/>
      <c r="E21" s="110"/>
      <c r="F21" s="110"/>
      <c r="G21" s="110"/>
      <c r="H21" s="110"/>
      <c r="I21" s="109"/>
      <c r="J21" s="107"/>
      <c r="K21" s="107"/>
    </row>
    <row r="22" spans="1:11" ht="18" customHeight="1">
      <c r="A22" s="170"/>
      <c r="B22" s="166" t="s">
        <v>74</v>
      </c>
      <c r="C22" s="167" t="s">
        <v>37</v>
      </c>
      <c r="D22" s="166" t="s">
        <v>1</v>
      </c>
      <c r="E22" s="166" t="s">
        <v>2</v>
      </c>
      <c r="F22" s="166"/>
      <c r="G22" s="166"/>
      <c r="H22" s="166" t="s">
        <v>38</v>
      </c>
      <c r="I22" s="109"/>
      <c r="J22" s="107"/>
      <c r="K22" s="107"/>
    </row>
    <row r="23" spans="1:11" ht="15" customHeight="1">
      <c r="A23" s="171"/>
      <c r="B23" s="169"/>
      <c r="C23" s="168"/>
      <c r="D23" s="169"/>
      <c r="E23" s="169"/>
      <c r="F23" s="169"/>
      <c r="G23" s="169"/>
      <c r="H23" s="169"/>
      <c r="I23" s="109"/>
      <c r="J23" s="107"/>
      <c r="K23" s="107"/>
    </row>
    <row r="24" spans="1:11" ht="15">
      <c r="A24" s="119">
        <f>IF(Rechnen!$W$24=0,"",1)</f>
      </c>
      <c r="B24" s="120" t="str">
        <f>Rechnen!K24</f>
        <v>M13</v>
      </c>
      <c r="C24" s="120">
        <f>IF(Rechnen!$W$24=0,"",Rechnen!L24)</f>
      </c>
      <c r="D24" s="120">
        <f>IF(Rechnen!$W$24=0,"",Rechnen!M24)</f>
      </c>
      <c r="E24" s="120">
        <f>IF(Rechnen!$W$24=0,"",Rechnen!N24)</f>
      </c>
      <c r="F24" s="120">
        <f>IF(Rechnen!$W$24=0,"",Rechnen!O24)</f>
      </c>
      <c r="G24" s="120">
        <f>IF(Rechnen!$W$24=0,"",Rechnen!P24)</f>
      </c>
      <c r="H24" s="120">
        <f>IF(Rechnen!$W$24=0,"",Rechnen!Q24)</f>
      </c>
      <c r="I24" s="109"/>
      <c r="J24" s="107"/>
      <c r="K24" s="107"/>
    </row>
    <row r="25" spans="1:11" ht="15">
      <c r="A25" s="119">
        <f>IF(Rechnen!$W$24=0,"",2)</f>
      </c>
      <c r="B25" s="120" t="str">
        <f>Rechnen!K25</f>
        <v>M14</v>
      </c>
      <c r="C25" s="120">
        <f>IF(Rechnen!$W$24=0,"",Rechnen!L25)</f>
      </c>
      <c r="D25" s="120">
        <f>IF(Rechnen!$W$24=0,"",Rechnen!M25)</f>
      </c>
      <c r="E25" s="120">
        <f>IF(Rechnen!$W$24=0,"",Rechnen!N25)</f>
      </c>
      <c r="F25" s="120">
        <f>IF(Rechnen!$W$24=0,"",Rechnen!O25)</f>
      </c>
      <c r="G25" s="120">
        <f>IF(Rechnen!$W$24=0,"",Rechnen!P25)</f>
      </c>
      <c r="H25" s="120">
        <f>IF(Rechnen!$W$24=0,"",Rechnen!Q25)</f>
      </c>
      <c r="I25" s="109"/>
      <c r="J25" s="107"/>
      <c r="K25" s="107"/>
    </row>
    <row r="26" spans="1:11" ht="15">
      <c r="A26" s="119">
        <f>IF(Rechnen!$W$24=0,"",3)</f>
      </c>
      <c r="B26" s="120" t="str">
        <f>Rechnen!K26</f>
        <v>M15</v>
      </c>
      <c r="C26" s="120">
        <f>IF(Rechnen!$W$24=0,"",Rechnen!L26)</f>
      </c>
      <c r="D26" s="120">
        <f>IF(Rechnen!$W$24=0,"",Rechnen!M26)</f>
      </c>
      <c r="E26" s="120">
        <f>IF(Rechnen!$W$24=0,"",Rechnen!N26)</f>
      </c>
      <c r="F26" s="120">
        <f>IF(Rechnen!$W$24=0,"",Rechnen!O26)</f>
      </c>
      <c r="G26" s="120">
        <f>IF(Rechnen!$W$24=0,"",Rechnen!P26)</f>
      </c>
      <c r="H26" s="120">
        <f>IF(Rechnen!$W$24=0,"",Rechnen!Q26)</f>
      </c>
      <c r="I26" s="109"/>
      <c r="J26" s="107"/>
      <c r="K26" s="107"/>
    </row>
    <row r="27" spans="1:11" ht="15">
      <c r="A27" s="119">
        <f>IF(Rechnen!$W$24=0,"",4)</f>
      </c>
      <c r="B27" s="120" t="str">
        <f>Rechnen!K27</f>
        <v>M16</v>
      </c>
      <c r="C27" s="120">
        <f>IF(Rechnen!$W$24=0,"",Rechnen!L27)</f>
      </c>
      <c r="D27" s="120">
        <f>IF(Rechnen!$W$24=0,"",Rechnen!M27)</f>
      </c>
      <c r="E27" s="120">
        <f>IF(Rechnen!$W$24=0,"",Rechnen!N27)</f>
      </c>
      <c r="F27" s="120">
        <f>IF(Rechnen!$W$24=0,"",Rechnen!O27)</f>
      </c>
      <c r="G27" s="120">
        <f>IF(Rechnen!$W$24=0,"",Rechnen!P27)</f>
      </c>
      <c r="H27" s="120">
        <f>IF(Rechnen!$W$24=0,"",Rechnen!Q27)</f>
      </c>
      <c r="I27" s="109"/>
      <c r="J27" s="107"/>
      <c r="K27" s="107"/>
    </row>
    <row r="28" spans="1:11" ht="15">
      <c r="A28" s="110"/>
      <c r="B28" s="110"/>
      <c r="C28" s="110"/>
      <c r="D28" s="110"/>
      <c r="E28" s="110"/>
      <c r="F28" s="110"/>
      <c r="G28" s="110"/>
      <c r="H28" s="110"/>
      <c r="I28" s="109"/>
      <c r="J28" s="107"/>
      <c r="K28" s="107"/>
    </row>
    <row r="29" spans="1:11" ht="18" customHeight="1">
      <c r="A29" s="170"/>
      <c r="B29" s="166" t="s">
        <v>75</v>
      </c>
      <c r="C29" s="167" t="s">
        <v>37</v>
      </c>
      <c r="D29" s="166" t="s">
        <v>1</v>
      </c>
      <c r="E29" s="166" t="s">
        <v>2</v>
      </c>
      <c r="F29" s="166"/>
      <c r="G29" s="166"/>
      <c r="H29" s="166" t="s">
        <v>38</v>
      </c>
      <c r="I29" s="109"/>
      <c r="J29" s="107"/>
      <c r="K29" s="107"/>
    </row>
    <row r="30" spans="1:11" ht="15" customHeight="1">
      <c r="A30" s="171"/>
      <c r="B30" s="169"/>
      <c r="C30" s="168"/>
      <c r="D30" s="169"/>
      <c r="E30" s="169"/>
      <c r="F30" s="169"/>
      <c r="G30" s="169"/>
      <c r="H30" s="169"/>
      <c r="I30" s="109"/>
      <c r="J30" s="107"/>
      <c r="K30" s="107"/>
    </row>
    <row r="31" spans="1:11" ht="15">
      <c r="A31" s="119">
        <f>IF(Rechnen!$W$31=0,"",1)</f>
      </c>
      <c r="B31" s="120" t="str">
        <f>Rechnen!K31</f>
        <v>M17</v>
      </c>
      <c r="C31" s="120">
        <f>IF(Rechnen!$W$31=0,"",Rechnen!L31)</f>
      </c>
      <c r="D31" s="120">
        <f>IF(Rechnen!$W$31=0,"",Rechnen!M31)</f>
      </c>
      <c r="E31" s="120">
        <f>IF(Rechnen!$W$31=0,"",Rechnen!N31)</f>
      </c>
      <c r="F31" s="120">
        <f>IF(Rechnen!$W$31=0,"",Rechnen!O31)</f>
      </c>
      <c r="G31" s="120">
        <f>IF(Rechnen!$W$31=0,"",Rechnen!P31)</f>
      </c>
      <c r="H31" s="120">
        <f>IF(Rechnen!$W$31=0,"",Rechnen!Q31)</f>
      </c>
      <c r="I31" s="109"/>
      <c r="J31" s="107"/>
      <c r="K31" s="107"/>
    </row>
    <row r="32" spans="1:11" ht="15">
      <c r="A32" s="119">
        <f>IF(Rechnen!$W$31=0,"",2)</f>
      </c>
      <c r="B32" s="120" t="str">
        <f>Rechnen!K32</f>
        <v>M18</v>
      </c>
      <c r="C32" s="120">
        <f>IF(Rechnen!$W$31=0,"",Rechnen!L32)</f>
      </c>
      <c r="D32" s="120">
        <f>IF(Rechnen!$W$31=0,"",Rechnen!M32)</f>
      </c>
      <c r="E32" s="120">
        <f>IF(Rechnen!$W$31=0,"",Rechnen!N32)</f>
      </c>
      <c r="F32" s="120">
        <f>IF(Rechnen!$W$31=0,"",Rechnen!O32)</f>
      </c>
      <c r="G32" s="120">
        <f>IF(Rechnen!$W$31=0,"",Rechnen!P32)</f>
      </c>
      <c r="H32" s="120">
        <f>IF(Rechnen!$W$31=0,"",Rechnen!Q32)</f>
      </c>
      <c r="I32" s="109"/>
      <c r="J32" s="107"/>
      <c r="K32" s="107"/>
    </row>
    <row r="33" spans="1:11" ht="15">
      <c r="A33" s="119">
        <f>IF(Rechnen!$W$31=0,"",3)</f>
      </c>
      <c r="B33" s="120" t="str">
        <f>Rechnen!K33</f>
        <v>M19</v>
      </c>
      <c r="C33" s="120">
        <f>IF(Rechnen!$W$31=0,"",Rechnen!L33)</f>
      </c>
      <c r="D33" s="120">
        <f>IF(Rechnen!$W$31=0,"",Rechnen!M33)</f>
      </c>
      <c r="E33" s="120">
        <f>IF(Rechnen!$W$31=0,"",Rechnen!N33)</f>
      </c>
      <c r="F33" s="120">
        <f>IF(Rechnen!$W$31=0,"",Rechnen!O33)</f>
      </c>
      <c r="G33" s="120">
        <f>IF(Rechnen!$W$31=0,"",Rechnen!P33)</f>
      </c>
      <c r="H33" s="120">
        <f>IF(Rechnen!$W$31=0,"",Rechnen!Q33)</f>
      </c>
      <c r="I33" s="109"/>
      <c r="J33" s="107"/>
      <c r="K33" s="107"/>
    </row>
    <row r="34" spans="1:11" ht="15">
      <c r="A34" s="119">
        <f>IF(Rechnen!$W$31=0,"",4)</f>
      </c>
      <c r="B34" s="120" t="str">
        <f>Rechnen!K34</f>
        <v>M20</v>
      </c>
      <c r="C34" s="120">
        <f>IF(Rechnen!$W$31=0,"",Rechnen!L34)</f>
      </c>
      <c r="D34" s="120">
        <f>IF(Rechnen!$W$31=0,"",Rechnen!M34)</f>
      </c>
      <c r="E34" s="120">
        <f>IF(Rechnen!$W$31=0,"",Rechnen!N34)</f>
      </c>
      <c r="F34" s="120">
        <f>IF(Rechnen!$W$31=0,"",Rechnen!O34)</f>
      </c>
      <c r="G34" s="120">
        <f>IF(Rechnen!$W$31=0,"",Rechnen!P34)</f>
      </c>
      <c r="H34" s="120">
        <f>IF(Rechnen!$W$31=0,"",Rechnen!Q34)</f>
      </c>
      <c r="I34" s="109"/>
      <c r="J34" s="107"/>
      <c r="K34" s="107"/>
    </row>
    <row r="35" spans="1:11" ht="15">
      <c r="A35" s="110"/>
      <c r="B35" s="110"/>
      <c r="C35" s="110"/>
      <c r="D35" s="110"/>
      <c r="E35" s="110"/>
      <c r="F35" s="110"/>
      <c r="G35" s="110"/>
      <c r="H35" s="110"/>
      <c r="I35" s="109"/>
      <c r="J35" s="107"/>
      <c r="K35" s="107"/>
    </row>
    <row r="36" spans="1:11" ht="18" customHeight="1">
      <c r="A36" s="170"/>
      <c r="B36" s="166" t="s">
        <v>76</v>
      </c>
      <c r="C36" s="167" t="s">
        <v>37</v>
      </c>
      <c r="D36" s="166" t="s">
        <v>1</v>
      </c>
      <c r="E36" s="166" t="s">
        <v>2</v>
      </c>
      <c r="F36" s="166"/>
      <c r="G36" s="166"/>
      <c r="H36" s="166" t="s">
        <v>38</v>
      </c>
      <c r="I36" s="109"/>
      <c r="J36" s="107"/>
      <c r="K36" s="107"/>
    </row>
    <row r="37" spans="1:11" ht="15" customHeight="1">
      <c r="A37" s="171"/>
      <c r="B37" s="169"/>
      <c r="C37" s="168"/>
      <c r="D37" s="169"/>
      <c r="E37" s="169"/>
      <c r="F37" s="169"/>
      <c r="G37" s="169"/>
      <c r="H37" s="169"/>
      <c r="I37" s="109"/>
      <c r="J37" s="107"/>
      <c r="K37" s="107"/>
    </row>
    <row r="38" spans="1:11" ht="15">
      <c r="A38" s="119">
        <f>IF(Rechnen!$W$38=0,"",1)</f>
      </c>
      <c r="B38" s="120" t="str">
        <f>Rechnen!K38</f>
        <v>M21</v>
      </c>
      <c r="C38" s="120">
        <f>IF(Rechnen!$W$38=0,"",Rechnen!L38)</f>
      </c>
      <c r="D38" s="120">
        <f>IF(Rechnen!$W$38=0,"",Rechnen!M38)</f>
      </c>
      <c r="E38" s="120">
        <f>IF(Rechnen!$W$38=0,"",Rechnen!N38)</f>
      </c>
      <c r="F38" s="120">
        <f>IF(Rechnen!$W$38=0,"",Rechnen!O38)</f>
      </c>
      <c r="G38" s="120">
        <f>IF(Rechnen!$W$38=0,"",Rechnen!P38)</f>
      </c>
      <c r="H38" s="120">
        <f>IF(Rechnen!$W$38=0,"",Rechnen!Q38)</f>
      </c>
      <c r="I38" s="109"/>
      <c r="J38" s="107"/>
      <c r="K38" s="107"/>
    </row>
    <row r="39" spans="1:11" ht="15">
      <c r="A39" s="119">
        <f>IF(Rechnen!$W$38=0,"",2)</f>
      </c>
      <c r="B39" s="120" t="str">
        <f>Rechnen!K39</f>
        <v>M22</v>
      </c>
      <c r="C39" s="120">
        <f>IF(Rechnen!$W$38=0,"",Rechnen!L39)</f>
      </c>
      <c r="D39" s="120">
        <f>IF(Rechnen!$W$38=0,"",Rechnen!M39)</f>
      </c>
      <c r="E39" s="120">
        <f>IF(Rechnen!$W$38=0,"",Rechnen!N39)</f>
      </c>
      <c r="F39" s="120">
        <f>IF(Rechnen!$W$38=0,"",Rechnen!O39)</f>
      </c>
      <c r="G39" s="120">
        <f>IF(Rechnen!$W$38=0,"",Rechnen!P39)</f>
      </c>
      <c r="H39" s="120">
        <f>IF(Rechnen!$W$38=0,"",Rechnen!Q39)</f>
      </c>
      <c r="I39" s="109"/>
      <c r="J39" s="107"/>
      <c r="K39" s="107"/>
    </row>
    <row r="40" spans="1:11" ht="15">
      <c r="A40" s="119">
        <f>IF(Rechnen!$W$38=0,"",3)</f>
      </c>
      <c r="B40" s="120" t="str">
        <f>Rechnen!K40</f>
        <v>M23</v>
      </c>
      <c r="C40" s="120">
        <f>IF(Rechnen!$W$38=0,"",Rechnen!L40)</f>
      </c>
      <c r="D40" s="120">
        <f>IF(Rechnen!$W$38=0,"",Rechnen!M40)</f>
      </c>
      <c r="E40" s="120">
        <f>IF(Rechnen!$W$38=0,"",Rechnen!N40)</f>
      </c>
      <c r="F40" s="120">
        <f>IF(Rechnen!$W$38=0,"",Rechnen!O40)</f>
      </c>
      <c r="G40" s="120">
        <f>IF(Rechnen!$W$38=0,"",Rechnen!P40)</f>
      </c>
      <c r="H40" s="120">
        <f>IF(Rechnen!$W$38=0,"",Rechnen!Q40)</f>
      </c>
      <c r="I40" s="109"/>
      <c r="J40" s="107"/>
      <c r="K40" s="107"/>
    </row>
    <row r="41" spans="1:11" ht="15">
      <c r="A41" s="119">
        <f>IF(Rechnen!$W$38=0,"",4)</f>
      </c>
      <c r="B41" s="120" t="str">
        <f>Rechnen!K41</f>
        <v>M24</v>
      </c>
      <c r="C41" s="120">
        <f>IF(Rechnen!$W$38=0,"",Rechnen!L41)</f>
      </c>
      <c r="D41" s="120">
        <f>IF(Rechnen!$W$38=0,"",Rechnen!M41)</f>
      </c>
      <c r="E41" s="120">
        <f>IF(Rechnen!$W$38=0,"",Rechnen!N41)</f>
      </c>
      <c r="F41" s="120">
        <f>IF(Rechnen!$W$38=0,"",Rechnen!O41)</f>
      </c>
      <c r="G41" s="120">
        <f>IF(Rechnen!$W$38=0,"",Rechnen!P41)</f>
      </c>
      <c r="H41" s="120">
        <f>IF(Rechnen!$W$38=0,"",Rechnen!Q41)</f>
      </c>
      <c r="I41" s="109"/>
      <c r="J41" s="107"/>
      <c r="K41" s="107"/>
    </row>
    <row r="42" spans="1:11" ht="15">
      <c r="A42" s="110"/>
      <c r="B42" s="111"/>
      <c r="C42" s="111"/>
      <c r="D42" s="112"/>
      <c r="E42" s="111"/>
      <c r="F42" s="113"/>
      <c r="G42" s="111"/>
      <c r="H42" s="113"/>
      <c r="I42" s="109"/>
      <c r="J42" s="107"/>
      <c r="K42" s="107"/>
    </row>
    <row r="43" spans="1:16" s="105" customFormat="1" ht="17.25" customHeight="1">
      <c r="A43" s="110"/>
      <c r="B43" s="111"/>
      <c r="C43" s="111"/>
      <c r="D43" s="112"/>
      <c r="E43" s="111"/>
      <c r="F43" s="113"/>
      <c r="G43" s="111"/>
      <c r="H43" s="113"/>
      <c r="I43" s="109"/>
      <c r="J43" s="107"/>
      <c r="K43" s="107"/>
      <c r="L43" s="33"/>
      <c r="M43" s="32"/>
      <c r="N43" s="32"/>
      <c r="O43" s="32"/>
      <c r="P43"/>
    </row>
    <row r="44" spans="1:16" s="105" customFormat="1" ht="38.25" customHeight="1">
      <c r="A44" s="172" t="s">
        <v>63</v>
      </c>
      <c r="B44" s="172"/>
      <c r="C44" s="172"/>
      <c r="D44" s="172"/>
      <c r="E44" s="172"/>
      <c r="F44" s="172"/>
      <c r="G44" s="172"/>
      <c r="H44" s="172"/>
      <c r="I44" s="109"/>
      <c r="J44" s="107"/>
      <c r="K44" s="107"/>
      <c r="L44" s="33"/>
      <c r="M44" s="32"/>
      <c r="N44" s="32"/>
      <c r="O44" s="32"/>
      <c r="P44"/>
    </row>
    <row r="45" spans="1:11" ht="15" customHeight="1">
      <c r="A45" s="170"/>
      <c r="B45" s="166" t="s">
        <v>61</v>
      </c>
      <c r="C45" s="167" t="s">
        <v>37</v>
      </c>
      <c r="D45" s="166" t="s">
        <v>1</v>
      </c>
      <c r="E45" s="166" t="s">
        <v>2</v>
      </c>
      <c r="F45" s="166"/>
      <c r="G45" s="166"/>
      <c r="H45" s="166" t="s">
        <v>38</v>
      </c>
      <c r="I45" s="109"/>
      <c r="J45" s="107"/>
      <c r="K45" s="107"/>
    </row>
    <row r="46" spans="1:11" ht="15" customHeight="1">
      <c r="A46" s="171"/>
      <c r="B46" s="169"/>
      <c r="C46" s="168"/>
      <c r="D46" s="169"/>
      <c r="E46" s="169"/>
      <c r="F46" s="169"/>
      <c r="G46" s="169"/>
      <c r="H46" s="169"/>
      <c r="I46" s="109"/>
      <c r="J46" s="107"/>
      <c r="K46" s="107"/>
    </row>
    <row r="47" spans="1:11" ht="15">
      <c r="A47" s="119">
        <f>IF(Rechnen!$Y$3=0,"",1)</f>
      </c>
      <c r="B47" s="120" t="str">
        <f>Rechnen!K45</f>
        <v>Erster Gruppe A</v>
      </c>
      <c r="C47" s="120">
        <f>IF(Rechnen!$W$45=0,"",Rechnen!L45)</f>
      </c>
      <c r="D47" s="120">
        <f>IF(Rechnen!$W$45=0,"",Rechnen!M45)</f>
      </c>
      <c r="E47" s="120">
        <f>IF(Rechnen!$W$45=0,"",Rechnen!N45)</f>
      </c>
      <c r="F47" s="120">
        <f>IF(Rechnen!$W$45=0,"",Rechnen!O45)</f>
      </c>
      <c r="G47" s="120">
        <f>IF(Rechnen!$W$45=0,"",Rechnen!P45)</f>
      </c>
      <c r="H47" s="120">
        <f>IF(Rechnen!$W$45=0,"",Rechnen!Q45)</f>
      </c>
      <c r="I47" s="109"/>
      <c r="J47" s="107"/>
      <c r="K47" s="107"/>
    </row>
    <row r="48" spans="1:11" ht="15">
      <c r="A48" s="119">
        <f>IF(Rechnen!$Y$3=0,"",2)</f>
      </c>
      <c r="B48" s="120" t="str">
        <f>Rechnen!K46</f>
        <v>Zweiter Gruppe B</v>
      </c>
      <c r="C48" s="120">
        <f>IF(Rechnen!$W$45=0,"",Rechnen!L46)</f>
      </c>
      <c r="D48" s="120">
        <f>IF(Rechnen!$W$45=0,"",Rechnen!M46)</f>
      </c>
      <c r="E48" s="120">
        <f>IF(Rechnen!$W$45=0,"",Rechnen!N46)</f>
      </c>
      <c r="F48" s="120">
        <f>IF(Rechnen!$W$45=0,"",Rechnen!O46)</f>
      </c>
      <c r="G48" s="120">
        <f>IF(Rechnen!$W$45=0,"",Rechnen!P46)</f>
      </c>
      <c r="H48" s="120">
        <f>IF(Rechnen!$W$45=0,"",Rechnen!Q46)</f>
      </c>
      <c r="I48" s="109"/>
      <c r="J48" s="107"/>
      <c r="K48" s="107"/>
    </row>
    <row r="49" spans="1:11" ht="15">
      <c r="A49" s="119">
        <f>IF(Rechnen!$Y$3=0,"",3)</f>
      </c>
      <c r="B49" s="120" t="str">
        <f>Rechnen!K47</f>
        <v>Zweiter Gruppe C</v>
      </c>
      <c r="C49" s="120">
        <f>IF(Rechnen!$W$45=0,"",Rechnen!L47)</f>
      </c>
      <c r="D49" s="120">
        <f>IF(Rechnen!$W$45=0,"",Rechnen!M47)</f>
      </c>
      <c r="E49" s="120">
        <f>IF(Rechnen!$W$45=0,"",Rechnen!N47)</f>
      </c>
      <c r="F49" s="120">
        <f>IF(Rechnen!$W$45=0,"",Rechnen!O47)</f>
      </c>
      <c r="G49" s="120">
        <f>IF(Rechnen!$W$45=0,"",Rechnen!P47)</f>
      </c>
      <c r="H49" s="120">
        <f>IF(Rechnen!$W$45=0,"",Rechnen!Q47)</f>
      </c>
      <c r="I49" s="109"/>
      <c r="J49" s="107"/>
      <c r="K49" s="107"/>
    </row>
    <row r="50" spans="1:11" ht="15">
      <c r="A50" s="170"/>
      <c r="B50" s="166" t="s">
        <v>62</v>
      </c>
      <c r="C50" s="167" t="s">
        <v>37</v>
      </c>
      <c r="D50" s="166" t="s">
        <v>1</v>
      </c>
      <c r="E50" s="166" t="s">
        <v>2</v>
      </c>
      <c r="F50" s="166"/>
      <c r="G50" s="166"/>
      <c r="H50" s="166" t="s">
        <v>38</v>
      </c>
      <c r="I50" s="109"/>
      <c r="J50" s="107"/>
      <c r="K50" s="107"/>
    </row>
    <row r="51" spans="1:16" ht="15">
      <c r="A51" s="171"/>
      <c r="B51" s="169"/>
      <c r="C51" s="168"/>
      <c r="D51" s="169"/>
      <c r="E51" s="169"/>
      <c r="F51" s="169"/>
      <c r="G51" s="169"/>
      <c r="H51" s="169"/>
      <c r="I51" s="109"/>
      <c r="J51" s="107"/>
      <c r="K51" s="107"/>
      <c r="P51" s="104"/>
    </row>
    <row r="52" spans="1:11" ht="15">
      <c r="A52" s="119">
        <f>IF(Rechnen!$Y$3=0,"",1)</f>
      </c>
      <c r="B52" s="120" t="str">
        <f>Rechnen!K50</f>
        <v>Erster Gruppe B</v>
      </c>
      <c r="C52" s="120">
        <f>IF(Rechnen!$W$50=0,"",Rechnen!L50)</f>
      </c>
      <c r="D52" s="120">
        <f>IF(Rechnen!$W$50=0,"",Rechnen!M50)</f>
      </c>
      <c r="E52" s="120">
        <f>IF(Rechnen!$W$50=0,"",Rechnen!N50)</f>
      </c>
      <c r="F52" s="120">
        <f>IF(Rechnen!$W$50=0,"",Rechnen!O50)</f>
      </c>
      <c r="G52" s="120">
        <f>IF(Rechnen!$W$50=0,"",Rechnen!P50)</f>
      </c>
      <c r="H52" s="120">
        <f>IF(Rechnen!$W$50=0,"",Rechnen!Q50)</f>
      </c>
      <c r="I52" s="109"/>
      <c r="J52" s="107"/>
      <c r="K52" s="107"/>
    </row>
    <row r="53" spans="1:11" ht="15">
      <c r="A53" s="119">
        <f>IF(Rechnen!$Y$3=0,"",2)</f>
      </c>
      <c r="B53" s="120" t="str">
        <f>Rechnen!K51</f>
        <v>Zweiter Gruppe A</v>
      </c>
      <c r="C53" s="120">
        <f>IF(Rechnen!$W$50=0,"",Rechnen!L51)</f>
      </c>
      <c r="D53" s="120">
        <f>IF(Rechnen!$W$50=0,"",Rechnen!M51)</f>
      </c>
      <c r="E53" s="120">
        <f>IF(Rechnen!$W$50=0,"",Rechnen!N51)</f>
      </c>
      <c r="F53" s="120">
        <f>IF(Rechnen!$W$50=0,"",Rechnen!O51)</f>
      </c>
      <c r="G53" s="120">
        <f>IF(Rechnen!$W$50=0,"",Rechnen!P51)</f>
      </c>
      <c r="H53" s="120">
        <f>IF(Rechnen!$W$50=0,"",Rechnen!Q51)</f>
      </c>
      <c r="I53" s="109"/>
      <c r="J53" s="107"/>
      <c r="K53" s="107"/>
    </row>
    <row r="54" spans="1:11" ht="15">
      <c r="A54" s="119">
        <f>IF(Rechnen!$Y$3=0,"",3)</f>
      </c>
      <c r="B54" s="120" t="str">
        <f>Rechnen!K52</f>
        <v>Erster Gruppe C</v>
      </c>
      <c r="C54" s="120">
        <f>IF(Rechnen!$W$50=0,"",Rechnen!L52)</f>
      </c>
      <c r="D54" s="120">
        <f>IF(Rechnen!$W$50=0,"",Rechnen!M52)</f>
      </c>
      <c r="E54" s="120">
        <f>IF(Rechnen!$W$50=0,"",Rechnen!N52)</f>
      </c>
      <c r="F54" s="120">
        <f>IF(Rechnen!$W$50=0,"",Rechnen!O52)</f>
      </c>
      <c r="G54" s="120">
        <f>IF(Rechnen!$W$50=0,"",Rechnen!P52)</f>
      </c>
      <c r="H54" s="120">
        <f>IF(Rechnen!$W$50=0,"",Rechnen!Q52)</f>
      </c>
      <c r="I54" s="109"/>
      <c r="J54" s="107"/>
      <c r="K54" s="107"/>
    </row>
    <row r="55" spans="1:16" s="104" customFormat="1" ht="21.75" customHeight="1">
      <c r="A55" s="170"/>
      <c r="B55" s="166" t="s">
        <v>89</v>
      </c>
      <c r="C55" s="167" t="s">
        <v>37</v>
      </c>
      <c r="D55" s="166" t="s">
        <v>1</v>
      </c>
      <c r="E55" s="166" t="s">
        <v>2</v>
      </c>
      <c r="F55" s="166"/>
      <c r="G55" s="166"/>
      <c r="H55" s="166" t="s">
        <v>38</v>
      </c>
      <c r="I55" s="109"/>
      <c r="J55" s="107"/>
      <c r="K55" s="107"/>
      <c r="L55" s="33"/>
      <c r="M55" s="32"/>
      <c r="N55" s="32"/>
      <c r="O55" s="32"/>
      <c r="P55"/>
    </row>
    <row r="56" spans="1:11" ht="27.75" customHeight="1">
      <c r="A56" s="171"/>
      <c r="B56" s="169"/>
      <c r="C56" s="168"/>
      <c r="D56" s="169"/>
      <c r="E56" s="169"/>
      <c r="F56" s="169"/>
      <c r="G56" s="169"/>
      <c r="H56" s="169"/>
      <c r="I56" s="109"/>
      <c r="J56" s="107"/>
      <c r="K56" s="107"/>
    </row>
    <row r="57" spans="1:11" ht="15">
      <c r="A57" s="119">
        <f>IF(Rechnen!$Y$3=0,"",1)</f>
      </c>
      <c r="B57" s="120" t="str">
        <f>Rechnen!K55</f>
        <v>Erster Gruppe D</v>
      </c>
      <c r="C57" s="120">
        <f>IF(Rechnen!$W$55=0,"",Rechnen!L55)</f>
      </c>
      <c r="D57" s="120">
        <f>IF(Rechnen!$W$55=0,"",Rechnen!M55)</f>
      </c>
      <c r="E57" s="120">
        <f>IF(Rechnen!$W$55=0,"",Rechnen!N55)</f>
      </c>
      <c r="F57" s="120">
        <f>IF(Rechnen!$W$55=0,"",Rechnen!O55)</f>
      </c>
      <c r="G57" s="120">
        <f>IF(Rechnen!$W$55=0,"",Rechnen!P55)</f>
      </c>
      <c r="H57" s="120">
        <f>IF(Rechnen!$W$55=0,"",Rechnen!Q55)</f>
      </c>
      <c r="I57" s="109"/>
      <c r="J57" s="107"/>
      <c r="K57" s="107"/>
    </row>
    <row r="58" spans="1:11" ht="15">
      <c r="A58" s="119">
        <f>IF(Rechnen!$Y$3=0,"",2)</f>
      </c>
      <c r="B58" s="120" t="str">
        <f>Rechnen!K56</f>
        <v>Zweiter Gruppe E</v>
      </c>
      <c r="C58" s="120">
        <f>IF(Rechnen!$W$55=0,"",Rechnen!L56)</f>
      </c>
      <c r="D58" s="120">
        <f>IF(Rechnen!$W$55=0,"",Rechnen!M56)</f>
      </c>
      <c r="E58" s="120">
        <f>IF(Rechnen!$W$55=0,"",Rechnen!N56)</f>
      </c>
      <c r="F58" s="120">
        <f>IF(Rechnen!$W$55=0,"",Rechnen!O56)</f>
      </c>
      <c r="G58" s="120">
        <f>IF(Rechnen!$W$55=0,"",Rechnen!P56)</f>
      </c>
      <c r="H58" s="120">
        <f>IF(Rechnen!$W$55=0,"",Rechnen!Q56)</f>
      </c>
      <c r="I58" s="109"/>
      <c r="J58" s="107"/>
      <c r="K58" s="107"/>
    </row>
    <row r="59" spans="1:11" ht="15">
      <c r="A59" s="119">
        <f>IF(Rechnen!$Y$3=0,"",3)</f>
      </c>
      <c r="B59" s="120" t="str">
        <f>Rechnen!K57</f>
        <v>Zweiter Gruppe F</v>
      </c>
      <c r="C59" s="120">
        <f>IF(Rechnen!$W$55=0,"",Rechnen!L57)</f>
      </c>
      <c r="D59" s="120">
        <f>IF(Rechnen!$W$55=0,"",Rechnen!M57)</f>
      </c>
      <c r="E59" s="120">
        <f>IF(Rechnen!$W$55=0,"",Rechnen!N57)</f>
      </c>
      <c r="F59" s="120">
        <f>IF(Rechnen!$W$55=0,"",Rechnen!O57)</f>
      </c>
      <c r="G59" s="120">
        <f>IF(Rechnen!$W$55=0,"",Rechnen!P57)</f>
      </c>
      <c r="H59" s="120">
        <f>IF(Rechnen!$W$55=0,"",Rechnen!Q57)</f>
      </c>
      <c r="I59" s="109"/>
      <c r="J59" s="107"/>
      <c r="K59" s="107"/>
    </row>
    <row r="60" spans="1:11" ht="15">
      <c r="A60" s="170"/>
      <c r="B60" s="166" t="s">
        <v>90</v>
      </c>
      <c r="C60" s="167" t="s">
        <v>37</v>
      </c>
      <c r="D60" s="166" t="s">
        <v>1</v>
      </c>
      <c r="E60" s="166" t="s">
        <v>2</v>
      </c>
      <c r="F60" s="166"/>
      <c r="G60" s="166"/>
      <c r="H60" s="166" t="s">
        <v>38</v>
      </c>
      <c r="I60" s="109"/>
      <c r="J60" s="107"/>
      <c r="K60" s="107"/>
    </row>
    <row r="61" spans="1:16" ht="15">
      <c r="A61" s="171"/>
      <c r="B61" s="169"/>
      <c r="C61" s="168"/>
      <c r="D61" s="169"/>
      <c r="E61" s="169"/>
      <c r="F61" s="169"/>
      <c r="G61" s="169"/>
      <c r="H61" s="169"/>
      <c r="I61" s="109"/>
      <c r="J61" s="107"/>
      <c r="K61" s="107"/>
      <c r="P61" s="144"/>
    </row>
    <row r="62" spans="1:16" ht="15">
      <c r="A62" s="119">
        <f>IF(Rechnen!$Y$3=0,"",1)</f>
      </c>
      <c r="B62" s="120" t="str">
        <f>Rechnen!K60</f>
        <v>Erster Gruppe E</v>
      </c>
      <c r="C62" s="120">
        <f>IF(Rechnen!$W$60=0,"",Rechnen!L60)</f>
      </c>
      <c r="D62" s="120">
        <f>IF(Rechnen!$W$60=0,"",Rechnen!M60)</f>
      </c>
      <c r="E62" s="120">
        <f>IF(Rechnen!$W$60=0,"",Rechnen!N60)</f>
      </c>
      <c r="F62" s="120">
        <f>IF(Rechnen!$W$60=0,"",Rechnen!O60)</f>
      </c>
      <c r="G62" s="120">
        <f>IF(Rechnen!$W$60=0,"",Rechnen!P60)</f>
      </c>
      <c r="H62" s="120">
        <f>IF(Rechnen!$W$60=0,"",Rechnen!Q60)</f>
      </c>
      <c r="I62" s="109"/>
      <c r="J62" s="107"/>
      <c r="K62" s="107"/>
      <c r="P62" s="144"/>
    </row>
    <row r="63" spans="1:16" ht="15">
      <c r="A63" s="119">
        <f>IF(Rechnen!$Y$3=0,"",2)</f>
      </c>
      <c r="B63" s="120" t="str">
        <f>Rechnen!K61</f>
        <v>Zweiter Gruppe D</v>
      </c>
      <c r="C63" s="120">
        <f>IF(Rechnen!$W$60=0,"",Rechnen!L61)</f>
      </c>
      <c r="D63" s="120">
        <f>IF(Rechnen!$W$60=0,"",Rechnen!M61)</f>
      </c>
      <c r="E63" s="120">
        <f>IF(Rechnen!$W$60=0,"",Rechnen!N61)</f>
      </c>
      <c r="F63" s="120">
        <f>IF(Rechnen!$W$60=0,"",Rechnen!O61)</f>
      </c>
      <c r="G63" s="120">
        <f>IF(Rechnen!$W$60=0,"",Rechnen!P61)</f>
      </c>
      <c r="H63" s="120">
        <f>IF(Rechnen!$W$60=0,"",Rechnen!Q61)</f>
      </c>
      <c r="I63" s="109"/>
      <c r="J63" s="107"/>
      <c r="K63" s="107"/>
      <c r="P63" s="144"/>
    </row>
    <row r="64" spans="1:11" ht="15">
      <c r="A64" s="119">
        <f>IF(Rechnen!$Y$3=0,"",3)</f>
      </c>
      <c r="B64" s="120" t="str">
        <f>Rechnen!K62</f>
        <v>Erster Gruppe F</v>
      </c>
      <c r="C64" s="120">
        <f>IF(Rechnen!$W$60=0,"",Rechnen!L62)</f>
      </c>
      <c r="D64" s="120">
        <f>IF(Rechnen!$W$60=0,"",Rechnen!M62)</f>
      </c>
      <c r="E64" s="120">
        <f>IF(Rechnen!$W$60=0,"",Rechnen!N62)</f>
      </c>
      <c r="F64" s="120">
        <f>IF(Rechnen!$W$60=0,"",Rechnen!O62)</f>
      </c>
      <c r="G64" s="120">
        <f>IF(Rechnen!$W$60=0,"",Rechnen!P62)</f>
      </c>
      <c r="H64" s="120">
        <f>IF(Rechnen!$W$60=0,"",Rechnen!Q62)</f>
      </c>
      <c r="I64" s="109"/>
      <c r="J64" s="107"/>
      <c r="K64" s="107"/>
    </row>
    <row r="65" spans="1:16" s="144" customFormat="1" ht="15">
      <c r="A65" s="106"/>
      <c r="B65" s="107"/>
      <c r="C65" s="107"/>
      <c r="D65" s="108"/>
      <c r="E65" s="107"/>
      <c r="F65" s="107"/>
      <c r="G65" s="107"/>
      <c r="H65" s="107"/>
      <c r="I65" s="109"/>
      <c r="J65" s="107"/>
      <c r="K65" s="107"/>
      <c r="L65" s="33"/>
      <c r="M65" s="32"/>
      <c r="N65" s="32"/>
      <c r="O65" s="32"/>
      <c r="P65"/>
    </row>
    <row r="66" spans="1:16" s="144" customFormat="1" ht="15">
      <c r="A66" s="106"/>
      <c r="B66" s="107"/>
      <c r="C66" s="107"/>
      <c r="D66" s="108"/>
      <c r="E66" s="107"/>
      <c r="F66" s="107"/>
      <c r="G66" s="107"/>
      <c r="H66" s="107"/>
      <c r="I66" s="109"/>
      <c r="J66" s="107"/>
      <c r="K66" s="107"/>
      <c r="L66" s="33"/>
      <c r="M66" s="32"/>
      <c r="N66" s="32"/>
      <c r="O66" s="32"/>
      <c r="P66"/>
    </row>
    <row r="67" spans="1:16" s="144" customFormat="1" ht="15">
      <c r="A67" s="106"/>
      <c r="B67" s="107"/>
      <c r="C67" s="107"/>
      <c r="D67" s="108"/>
      <c r="E67" s="107"/>
      <c r="F67" s="107"/>
      <c r="G67" s="107"/>
      <c r="H67" s="107"/>
      <c r="I67" s="109"/>
      <c r="J67" s="107"/>
      <c r="K67" s="107"/>
      <c r="L67" s="33"/>
      <c r="M67" s="32"/>
      <c r="N67" s="32"/>
      <c r="O67" s="32"/>
      <c r="P67"/>
    </row>
    <row r="68" spans="1:11" ht="15">
      <c r="A68" s="106"/>
      <c r="B68" s="107"/>
      <c r="C68" s="107"/>
      <c r="D68" s="108"/>
      <c r="E68" s="107"/>
      <c r="F68" s="107"/>
      <c r="G68" s="107"/>
      <c r="H68" s="107"/>
      <c r="I68" s="109"/>
      <c r="J68" s="107"/>
      <c r="K68" s="107"/>
    </row>
    <row r="69" ht="15">
      <c r="K69" s="107"/>
    </row>
  </sheetData>
  <sheetProtection password="E760" sheet="1" objects="1" scenarios="1"/>
  <mergeCells count="57">
    <mergeCell ref="E55:G56"/>
    <mergeCell ref="H55:H56"/>
    <mergeCell ref="A60:A61"/>
    <mergeCell ref="B60:B61"/>
    <mergeCell ref="C60:C61"/>
    <mergeCell ref="D60:D61"/>
    <mergeCell ref="E60:G61"/>
    <mergeCell ref="H60:H61"/>
    <mergeCell ref="A55:A56"/>
    <mergeCell ref="B55:B56"/>
    <mergeCell ref="C55:C56"/>
    <mergeCell ref="D55:D56"/>
    <mergeCell ref="D15:D16"/>
    <mergeCell ref="C15:C16"/>
    <mergeCell ref="A15:A16"/>
    <mergeCell ref="A44:H44"/>
    <mergeCell ref="A36:A37"/>
    <mergeCell ref="B36:B37"/>
    <mergeCell ref="C36:C37"/>
    <mergeCell ref="D36:D37"/>
    <mergeCell ref="A29:A30"/>
    <mergeCell ref="B29:B30"/>
    <mergeCell ref="C29:C30"/>
    <mergeCell ref="D29:D30"/>
    <mergeCell ref="A45:A46"/>
    <mergeCell ref="B45:B46"/>
    <mergeCell ref="C45:C46"/>
    <mergeCell ref="D45:D46"/>
    <mergeCell ref="E45:G46"/>
    <mergeCell ref="H15:H16"/>
    <mergeCell ref="E15:G16"/>
    <mergeCell ref="E36:G37"/>
    <mergeCell ref="H36:H37"/>
    <mergeCell ref="E22:G23"/>
    <mergeCell ref="H22:H23"/>
    <mergeCell ref="E29:G30"/>
    <mergeCell ref="H29:H30"/>
    <mergeCell ref="H8:H9"/>
    <mergeCell ref="E8:G9"/>
    <mergeCell ref="E50:G51"/>
    <mergeCell ref="H50:H51"/>
    <mergeCell ref="A50:A51"/>
    <mergeCell ref="B50:B51"/>
    <mergeCell ref="C50:C51"/>
    <mergeCell ref="D50:D51"/>
    <mergeCell ref="B15:B16"/>
    <mergeCell ref="H45:H46"/>
    <mergeCell ref="B1:H1"/>
    <mergeCell ref="E2:G2"/>
    <mergeCell ref="C8:C9"/>
    <mergeCell ref="B8:B9"/>
    <mergeCell ref="D8:D9"/>
    <mergeCell ref="A22:A23"/>
    <mergeCell ref="B22:B23"/>
    <mergeCell ref="C22:C23"/>
    <mergeCell ref="D22:D23"/>
    <mergeCell ref="A8:A9"/>
  </mergeCells>
  <printOptions horizontalCentered="1"/>
  <pageMargins left="0.7480314960629921" right="0.7086614173228347" top="1.39" bottom="0.69" header="0.39" footer="0.5118110236220472"/>
  <pageSetup horizontalDpi="600" verticalDpi="600" orientation="portrait" paperSize="9" scale="95" r:id="rId3"/>
  <headerFooter alignWithMargins="0">
    <oddHeader>&amp;C&amp;"Arial,Fett Kursiv"&amp;16&amp;E?  - Turnier&amp;"Arial,Standard"&amp;10&amp;E
&amp;"Arial,Fett Kursiv"&amp;14? Verein&amp;"Arial,Standard"&amp;10
&amp;12Stadion-Halle  &amp;R&amp;"Arial,Fett"&amp;12Datum
</oddHeader>
  </headerFooter>
  <rowBreaks count="1" manualBreakCount="1">
    <brk id="42" max="255" man="1"/>
  </rowBreaks>
  <colBreaks count="1" manualBreakCount="1">
    <brk id="9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A62"/>
  <sheetViews>
    <sheetView zoomScale="70" zoomScaleNormal="70" zoomScalePageLayoutView="0" workbookViewId="0" topLeftCell="C8">
      <selection activeCell="W24" sqref="W24"/>
    </sheetView>
  </sheetViews>
  <sheetFormatPr defaultColWidth="11.421875" defaultRowHeight="12.75"/>
  <cols>
    <col min="1" max="1" width="5.140625" style="9" customWidth="1"/>
    <col min="2" max="2" width="18.7109375" style="10" customWidth="1"/>
    <col min="3" max="3" width="2.28125" style="10" customWidth="1"/>
    <col min="4" max="4" width="18.7109375" style="10" customWidth="1"/>
    <col min="5" max="5" width="4.7109375" style="10" customWidth="1"/>
    <col min="6" max="6" width="2.140625" style="10" customWidth="1"/>
    <col min="7" max="7" width="4.7109375" style="10" customWidth="1"/>
    <col min="8" max="8" width="6.28125" style="10" customWidth="1"/>
    <col min="9" max="9" width="7.00390625" style="10" customWidth="1"/>
    <col min="10" max="10" width="1.7109375" style="10" customWidth="1"/>
    <col min="11" max="11" width="18.7109375" style="11" customWidth="1"/>
    <col min="12" max="12" width="8.28125" style="11" customWidth="1"/>
    <col min="13" max="13" width="5.57421875" style="11" customWidth="1"/>
    <col min="14" max="14" width="5.28125" style="11" customWidth="1"/>
    <col min="15" max="15" width="2.140625" style="11" customWidth="1"/>
    <col min="16" max="16" width="5.421875" style="11" customWidth="1"/>
    <col min="17" max="17" width="5.57421875" style="11" customWidth="1"/>
    <col min="18" max="18" width="2.421875" style="10" customWidth="1"/>
    <col min="19" max="19" width="8.00390625" style="11" customWidth="1"/>
    <col min="20" max="20" width="7.28125" style="11" customWidth="1"/>
    <col min="21" max="21" width="7.421875" style="11" customWidth="1"/>
    <col min="22" max="22" width="7.28125" style="11" customWidth="1"/>
    <col min="23" max="24" width="8.421875" style="11" customWidth="1"/>
    <col min="25" max="16384" width="11.421875" style="13" customWidth="1"/>
  </cols>
  <sheetData>
    <row r="1" spans="23:24" ht="47.25" customHeight="1">
      <c r="W1" s="12"/>
      <c r="X1" s="12"/>
    </row>
    <row r="2" spans="1:27" ht="43.5" customHeight="1">
      <c r="A2" s="14" t="s">
        <v>33</v>
      </c>
      <c r="B2" s="15" t="s">
        <v>34</v>
      </c>
      <c r="C2" s="15"/>
      <c r="D2" s="15" t="s">
        <v>34</v>
      </c>
      <c r="E2" s="174" t="s">
        <v>11</v>
      </c>
      <c r="F2" s="174"/>
      <c r="G2" s="174"/>
      <c r="H2" s="75" t="s">
        <v>35</v>
      </c>
      <c r="I2" s="75" t="s">
        <v>36</v>
      </c>
      <c r="J2" s="16"/>
      <c r="K2" s="17" t="s">
        <v>0</v>
      </c>
      <c r="L2" s="17" t="s">
        <v>37</v>
      </c>
      <c r="M2" s="17" t="s">
        <v>1</v>
      </c>
      <c r="N2" s="175" t="s">
        <v>2</v>
      </c>
      <c r="O2" s="175"/>
      <c r="P2" s="175"/>
      <c r="Q2" s="17" t="s">
        <v>38</v>
      </c>
      <c r="R2" s="16"/>
      <c r="S2" s="11" t="s">
        <v>39</v>
      </c>
      <c r="T2" s="11" t="s">
        <v>40</v>
      </c>
      <c r="U2" s="11" t="s">
        <v>41</v>
      </c>
      <c r="W2" s="12" t="s">
        <v>42</v>
      </c>
      <c r="X2" s="12"/>
      <c r="Y2" s="12"/>
      <c r="Z2" s="12"/>
      <c r="AA2" s="12"/>
    </row>
    <row r="3" spans="1:25" ht="12.75">
      <c r="A3" s="18">
        <f>Spielplan!$B23</f>
        <v>1</v>
      </c>
      <c r="B3" s="18" t="str">
        <f>Spielplan!$F23</f>
        <v>M01</v>
      </c>
      <c r="C3" s="19" t="s">
        <v>14</v>
      </c>
      <c r="D3" s="20" t="str">
        <f>Spielplan!$H23</f>
        <v>M02</v>
      </c>
      <c r="E3" s="15">
        <f>IF(Spielplan!$I23="","",Spielplan!$I23)</f>
      </c>
      <c r="F3" s="15" t="s">
        <v>15</v>
      </c>
      <c r="G3" s="15">
        <f>IF(Spielplan!$K23="","",Spielplan!$K23)</f>
      </c>
      <c r="H3" s="76">
        <f>IF(OR($E3="",$G3=""),"",IF(E3&gt;G3,3,IF(E3=G3,1,0)))</f>
      </c>
      <c r="I3" s="76">
        <f>IF(OR($E3="",$G3=""),"",IF(G3&gt;E3,3,IF(E3=G3,1,0)))</f>
      </c>
      <c r="K3" s="74" t="str">
        <f>Vorgaben!A2</f>
        <v>M01</v>
      </c>
      <c r="L3" s="19">
        <f>SUM(S3:U3)</f>
        <v>0</v>
      </c>
      <c r="M3" s="19">
        <f>SUM(H3,H16,I28)</f>
        <v>0</v>
      </c>
      <c r="N3" s="15">
        <f>SUM(E3,E16,G28)</f>
        <v>0</v>
      </c>
      <c r="O3" s="15" t="s">
        <v>15</v>
      </c>
      <c r="P3" s="15">
        <f>SUM(G3,G16,E28)</f>
        <v>0</v>
      </c>
      <c r="Q3" s="15">
        <f>N3-P3</f>
        <v>0</v>
      </c>
      <c r="R3" s="21"/>
      <c r="S3" s="11">
        <f>IF(OR(E3="",G3=""),0,1)</f>
        <v>0</v>
      </c>
      <c r="T3" s="11">
        <f>IF(OR(E16="",G16=""),0,1)</f>
        <v>0</v>
      </c>
      <c r="U3" s="11">
        <f>IF(OR(E28="",G28=""),0,1)</f>
        <v>0</v>
      </c>
      <c r="W3" s="11">
        <f>SUM(L3:L6)/2</f>
        <v>0</v>
      </c>
      <c r="Y3" s="11"/>
    </row>
    <row r="4" spans="1:21" ht="12.75">
      <c r="A4" s="18">
        <f>Spielplan!$B24</f>
        <v>2</v>
      </c>
      <c r="B4" s="18" t="str">
        <f>Spielplan!$F24</f>
        <v>M03</v>
      </c>
      <c r="C4" s="19" t="s">
        <v>14</v>
      </c>
      <c r="D4" s="20" t="str">
        <f>Spielplan!$H24</f>
        <v>M04</v>
      </c>
      <c r="E4" s="15">
        <f>IF(Spielplan!$I24="","",Spielplan!$I24)</f>
      </c>
      <c r="F4" s="15" t="s">
        <v>15</v>
      </c>
      <c r="G4" s="15">
        <f>IF(Spielplan!$K24="","",Spielplan!$K24)</f>
      </c>
      <c r="H4" s="76">
        <f aca="true" t="shared" si="0" ref="H4:H36">IF(OR($E4="",$G4=""),"",IF(E4&gt;G4,3,IF(E4=G4,1,0)))</f>
      </c>
      <c r="I4" s="76">
        <f aca="true" t="shared" si="1" ref="I4:I36">IF(OR($E4="",$G4=""),"",IF(G4&gt;E4,3,IF(E4=G4,1,0)))</f>
      </c>
      <c r="K4" s="74" t="str">
        <f>Vorgaben!A3</f>
        <v>M02</v>
      </c>
      <c r="L4" s="19">
        <f>SUM(S4:U4)</f>
        <v>0</v>
      </c>
      <c r="M4" s="19">
        <f>SUM(I3,I15,H27)</f>
        <v>0</v>
      </c>
      <c r="N4" s="15">
        <f>SUM(G3:G4,G15,E27)</f>
        <v>0</v>
      </c>
      <c r="O4" s="15" t="s">
        <v>15</v>
      </c>
      <c r="P4" s="15">
        <f>SUM(E3,E15,G27)</f>
        <v>0</v>
      </c>
      <c r="Q4" s="15">
        <f>N4-P4</f>
        <v>0</v>
      </c>
      <c r="R4" s="21"/>
      <c r="S4" s="11">
        <f>IF(OR(E3="",G3=""),0,1)</f>
        <v>0</v>
      </c>
      <c r="T4" s="11">
        <f>IF(OR(E15="",G15=""),0,1)</f>
        <v>0</v>
      </c>
      <c r="U4" s="11">
        <f>IF(OR(E27="",G27=""),0,1)</f>
        <v>0</v>
      </c>
    </row>
    <row r="5" spans="1:21" ht="12.75">
      <c r="A5" s="18">
        <f>Spielplan!$B25</f>
        <v>3</v>
      </c>
      <c r="B5" s="18" t="str">
        <f>Spielplan!$F25</f>
        <v>M07</v>
      </c>
      <c r="C5" s="19" t="s">
        <v>14</v>
      </c>
      <c r="D5" s="20" t="str">
        <f>Spielplan!$H25</f>
        <v>M08</v>
      </c>
      <c r="E5" s="15">
        <f>IF(Spielplan!$I25="","",Spielplan!$I25)</f>
      </c>
      <c r="F5" s="15" t="s">
        <v>15</v>
      </c>
      <c r="G5" s="15">
        <f>IF(Spielplan!$K25="","",Spielplan!$K25)</f>
      </c>
      <c r="H5" s="76">
        <f t="shared" si="0"/>
      </c>
      <c r="I5" s="76">
        <f t="shared" si="1"/>
      </c>
      <c r="K5" s="74" t="str">
        <f>Vorgaben!A4</f>
        <v>M03</v>
      </c>
      <c r="L5" s="19">
        <f>SUM(S5:U5)</f>
        <v>0</v>
      </c>
      <c r="M5" s="19">
        <f>SUM(H4,H15,H28)</f>
        <v>0</v>
      </c>
      <c r="N5" s="15">
        <f>SUM(E4,E15,E28)</f>
        <v>0</v>
      </c>
      <c r="O5" s="15" t="s">
        <v>15</v>
      </c>
      <c r="P5" s="15">
        <f>SUM(G4,G15,G28)</f>
        <v>0</v>
      </c>
      <c r="Q5" s="15">
        <f>N5-P5</f>
        <v>0</v>
      </c>
      <c r="R5" s="21"/>
      <c r="S5" s="11">
        <f>IF(OR(E4="",G4=""),0,1)</f>
        <v>0</v>
      </c>
      <c r="T5" s="11">
        <f>IF(OR(E15="",G15=""),0,1)</f>
        <v>0</v>
      </c>
      <c r="U5" s="11">
        <f>IF(OR(E28="",G28=""),0,1)</f>
        <v>0</v>
      </c>
    </row>
    <row r="6" spans="1:21" ht="12.75">
      <c r="A6" s="18">
        <f>Spielplan!$B26</f>
        <v>4</v>
      </c>
      <c r="B6" s="18" t="str">
        <f>Spielplan!$F26</f>
        <v>M05</v>
      </c>
      <c r="C6" s="19" t="s">
        <v>14</v>
      </c>
      <c r="D6" s="20" t="str">
        <f>Spielplan!$H26</f>
        <v>M06</v>
      </c>
      <c r="E6" s="15">
        <f>IF(Spielplan!$I26="","",Spielplan!$I26)</f>
      </c>
      <c r="F6" s="15" t="s">
        <v>15</v>
      </c>
      <c r="G6" s="15">
        <f>IF(Spielplan!$K26="","",Spielplan!$K26)</f>
      </c>
      <c r="H6" s="76">
        <f t="shared" si="0"/>
      </c>
      <c r="I6" s="76">
        <f t="shared" si="1"/>
      </c>
      <c r="K6" s="74" t="str">
        <f>Vorgaben!A5</f>
        <v>M04</v>
      </c>
      <c r="L6" s="19">
        <f>SUM(S6:U6)</f>
        <v>0</v>
      </c>
      <c r="M6" s="19">
        <f>SUM(I4,I16,I27)</f>
        <v>0</v>
      </c>
      <c r="N6" s="15">
        <f>SUM(G4,G16,G27)</f>
        <v>0</v>
      </c>
      <c r="O6" s="15" t="s">
        <v>15</v>
      </c>
      <c r="P6" s="15">
        <f>SUM(E4,E16,E27)</f>
        <v>0</v>
      </c>
      <c r="Q6" s="15">
        <f>N6-P6</f>
        <v>0</v>
      </c>
      <c r="R6" s="21"/>
      <c r="S6" s="11">
        <f>IF(OR(E4="",G4=""),0,1)</f>
        <v>0</v>
      </c>
      <c r="T6" s="11">
        <f>IF(OR(E16="",G16=""),0,1)</f>
        <v>0</v>
      </c>
      <c r="U6" s="11">
        <f>IF(OR(E27="",G27=""),0,1)</f>
        <v>0</v>
      </c>
    </row>
    <row r="7" spans="1:18" ht="12.75">
      <c r="A7" s="18">
        <f>Spielplan!$B27</f>
        <v>5</v>
      </c>
      <c r="B7" s="18" t="str">
        <f>Spielplan!$F27</f>
        <v>M11</v>
      </c>
      <c r="C7" s="19" t="s">
        <v>14</v>
      </c>
      <c r="D7" s="20" t="str">
        <f>Spielplan!$H27</f>
        <v>M12</v>
      </c>
      <c r="E7" s="15">
        <f>IF(Spielplan!$I27="","",Spielplan!$I27)</f>
      </c>
      <c r="F7" s="15" t="s">
        <v>15</v>
      </c>
      <c r="G7" s="15">
        <f>IF(Spielplan!$K27="","",Spielplan!$K27)</f>
      </c>
      <c r="H7" s="76">
        <f t="shared" si="0"/>
      </c>
      <c r="I7" s="76">
        <f t="shared" si="1"/>
      </c>
      <c r="K7" s="19"/>
      <c r="L7" s="19"/>
      <c r="M7" s="19"/>
      <c r="N7" s="15"/>
      <c r="O7" s="15"/>
      <c r="P7" s="15"/>
      <c r="Q7" s="15"/>
      <c r="R7" s="21"/>
    </row>
    <row r="8" spans="1:24" ht="12.75">
      <c r="A8" s="18">
        <f>Spielplan!$B28</f>
        <v>6</v>
      </c>
      <c r="B8" s="18" t="str">
        <f>Spielplan!$F28</f>
        <v>M09</v>
      </c>
      <c r="C8" s="19" t="s">
        <v>14</v>
      </c>
      <c r="D8" s="20" t="str">
        <f>Spielplan!$H28</f>
        <v>M10</v>
      </c>
      <c r="E8" s="15">
        <f>IF(Spielplan!$I28="","",Spielplan!$I28)</f>
      </c>
      <c r="F8" s="15" t="s">
        <v>15</v>
      </c>
      <c r="G8" s="15">
        <f>IF(Spielplan!$K28="","",Spielplan!$K28)</f>
      </c>
      <c r="H8" s="76">
        <f t="shared" si="0"/>
      </c>
      <c r="I8" s="76">
        <f t="shared" si="1"/>
      </c>
      <c r="K8" s="174" t="s">
        <v>5</v>
      </c>
      <c r="L8" s="174" t="s">
        <v>37</v>
      </c>
      <c r="M8" s="174" t="s">
        <v>1</v>
      </c>
      <c r="N8" s="174" t="s">
        <v>2</v>
      </c>
      <c r="O8" s="174"/>
      <c r="P8" s="174"/>
      <c r="Q8" s="174" t="s">
        <v>38</v>
      </c>
      <c r="W8" s="173" t="s">
        <v>43</v>
      </c>
      <c r="X8" s="22"/>
    </row>
    <row r="9" spans="1:24" ht="12.75" customHeight="1">
      <c r="A9" s="18">
        <f>Spielplan!$B29</f>
        <v>7</v>
      </c>
      <c r="B9" s="18" t="str">
        <f>Spielplan!$F29</f>
        <v>M13</v>
      </c>
      <c r="C9" s="19" t="s">
        <v>14</v>
      </c>
      <c r="D9" s="20" t="str">
        <f>Spielplan!$H29</f>
        <v>M14</v>
      </c>
      <c r="E9" s="15">
        <f>IF(Spielplan!$I29="","",Spielplan!$I29)</f>
      </c>
      <c r="F9" s="15" t="s">
        <v>15</v>
      </c>
      <c r="G9" s="15">
        <f>IF(Spielplan!$K29="","",Spielplan!$K29)</f>
      </c>
      <c r="H9" s="76">
        <f t="shared" si="0"/>
      </c>
      <c r="I9" s="76">
        <f t="shared" si="1"/>
      </c>
      <c r="K9" s="174"/>
      <c r="L9" s="174"/>
      <c r="M9" s="174"/>
      <c r="N9" s="174"/>
      <c r="O9" s="174"/>
      <c r="P9" s="174"/>
      <c r="Q9" s="174"/>
      <c r="W9" s="173"/>
      <c r="X9" s="22"/>
    </row>
    <row r="10" spans="1:24" ht="12.75">
      <c r="A10" s="18">
        <f>Spielplan!$B30</f>
        <v>8</v>
      </c>
      <c r="B10" s="18" t="str">
        <f>Spielplan!$F30</f>
        <v>M15</v>
      </c>
      <c r="C10" s="19" t="s">
        <v>14</v>
      </c>
      <c r="D10" s="20" t="str">
        <f>Spielplan!$H30</f>
        <v>M16</v>
      </c>
      <c r="E10" s="15">
        <f>IF(Spielplan!$I30="","",Spielplan!$I30)</f>
      </c>
      <c r="F10" s="15" t="s">
        <v>15</v>
      </c>
      <c r="G10" s="15">
        <f>IF(Spielplan!$K30="","",Spielplan!$K30)</f>
      </c>
      <c r="H10" s="76">
        <f t="shared" si="0"/>
      </c>
      <c r="I10" s="76">
        <f t="shared" si="1"/>
      </c>
      <c r="K10" s="74" t="str">
        <f>Vorgaben!B2</f>
        <v>M05</v>
      </c>
      <c r="L10" s="19">
        <f>SUM(S10:U10)</f>
        <v>0</v>
      </c>
      <c r="M10" s="19">
        <f>SUM(H6,H17,I30)</f>
        <v>0</v>
      </c>
      <c r="N10" s="15">
        <f>SUM(E6,E17,G30)</f>
        <v>0</v>
      </c>
      <c r="O10" s="15" t="s">
        <v>15</v>
      </c>
      <c r="P10" s="15">
        <f>SUM(G6,G17,E30)</f>
        <v>0</v>
      </c>
      <c r="Q10" s="15">
        <f>N10-P10</f>
        <v>0</v>
      </c>
      <c r="R10" s="23"/>
      <c r="S10" s="11">
        <f>IF(OR(E6="",G6=""),0,1)</f>
        <v>0</v>
      </c>
      <c r="T10" s="11">
        <f>IF(OR(E17="",G17=""),0,1)</f>
        <v>0</v>
      </c>
      <c r="U10" s="11">
        <f>IF(OR(E30="",G30=""),0,1)</f>
        <v>0</v>
      </c>
      <c r="W10" s="11">
        <f>SUM(L10:L13)/2</f>
        <v>0</v>
      </c>
      <c r="X10" s="24"/>
    </row>
    <row r="11" spans="1:24" ht="12.75">
      <c r="A11" s="18">
        <f>Spielplan!$B31</f>
        <v>9</v>
      </c>
      <c r="B11" s="18" t="str">
        <f>Spielplan!$F31</f>
        <v>M17</v>
      </c>
      <c r="C11" s="19" t="s">
        <v>14</v>
      </c>
      <c r="D11" s="20" t="str">
        <f>Spielplan!$H31</f>
        <v>M18</v>
      </c>
      <c r="E11" s="15">
        <f>IF(Spielplan!$I31="","",Spielplan!$I31)</f>
      </c>
      <c r="F11" s="15" t="s">
        <v>15</v>
      </c>
      <c r="G11" s="15">
        <f>IF(Spielplan!$K31="","",Spielplan!$K31)</f>
      </c>
      <c r="H11" s="76">
        <f t="shared" si="0"/>
      </c>
      <c r="I11" s="76">
        <f t="shared" si="1"/>
      </c>
      <c r="J11" s="25"/>
      <c r="K11" s="74" t="str">
        <f>Vorgaben!B3</f>
        <v>M06</v>
      </c>
      <c r="L11" s="19">
        <f>SUM(S11:U11)</f>
        <v>0</v>
      </c>
      <c r="M11" s="19">
        <f>SUM(I6,H18,I29)</f>
        <v>0</v>
      </c>
      <c r="N11" s="15">
        <f>SUM(G6,E18,G29)</f>
        <v>0</v>
      </c>
      <c r="O11" s="15" t="s">
        <v>15</v>
      </c>
      <c r="P11" s="15">
        <f>SUM(E6,G18,E29)</f>
        <v>0</v>
      </c>
      <c r="Q11" s="15">
        <f>N11-P11</f>
        <v>0</v>
      </c>
      <c r="R11" s="25"/>
      <c r="S11" s="11">
        <f>IF(OR(E6="",G6=""),0,1)</f>
        <v>0</v>
      </c>
      <c r="T11" s="11">
        <f>IF(OR(E18="",G18=""),0,1)</f>
        <v>0</v>
      </c>
      <c r="U11" s="11">
        <f>IF(OR(E29="",G29=""),0,1)</f>
        <v>0</v>
      </c>
      <c r="W11" s="25"/>
      <c r="X11" s="25"/>
    </row>
    <row r="12" spans="1:21" ht="12.75">
      <c r="A12" s="18">
        <f>Spielplan!$B32</f>
        <v>10</v>
      </c>
      <c r="B12" s="18" t="str">
        <f>Spielplan!$F32</f>
        <v>M19</v>
      </c>
      <c r="C12" s="19" t="s">
        <v>14</v>
      </c>
      <c r="D12" s="20" t="str">
        <f>Spielplan!$H32</f>
        <v>M20</v>
      </c>
      <c r="E12" s="15">
        <f>IF(Spielplan!$I32="","",Spielplan!$I32)</f>
      </c>
      <c r="F12" s="15" t="s">
        <v>15</v>
      </c>
      <c r="G12" s="15">
        <f>IF(Spielplan!$K32="","",Spielplan!$K32)</f>
      </c>
      <c r="H12" s="76">
        <f t="shared" si="0"/>
      </c>
      <c r="I12" s="76">
        <f t="shared" si="1"/>
      </c>
      <c r="K12" s="74" t="str">
        <f>Vorgaben!B4</f>
        <v>M07</v>
      </c>
      <c r="L12" s="19">
        <f>SUM(S12:U12)</f>
        <v>0</v>
      </c>
      <c r="M12" s="19">
        <f>SUM(H5,I17,H29)</f>
        <v>0</v>
      </c>
      <c r="N12" s="15">
        <f>SUM(E5,G17,E29)</f>
        <v>0</v>
      </c>
      <c r="O12" s="15" t="s">
        <v>15</v>
      </c>
      <c r="P12" s="15">
        <f>SUM(G5,E17,G29)</f>
        <v>0</v>
      </c>
      <c r="Q12" s="15">
        <f>N12-P12</f>
        <v>0</v>
      </c>
      <c r="S12" s="11">
        <f>IF(OR(E5="",G5=""),0,1)</f>
        <v>0</v>
      </c>
      <c r="T12" s="11">
        <f>IF(OR(E17="",G17=""),0,1)</f>
        <v>0</v>
      </c>
      <c r="U12" s="11">
        <f>IF(OR(E29="",G29=""),0,1)</f>
        <v>0</v>
      </c>
    </row>
    <row r="13" spans="1:21" ht="12.75">
      <c r="A13" s="18">
        <f>Spielplan!$B33</f>
        <v>11</v>
      </c>
      <c r="B13" s="18" t="str">
        <f>Spielplan!$F33</f>
        <v>M21</v>
      </c>
      <c r="C13" s="19" t="s">
        <v>14</v>
      </c>
      <c r="D13" s="20" t="str">
        <f>Spielplan!$H33</f>
        <v>M22</v>
      </c>
      <c r="E13" s="15">
        <f>IF(Spielplan!$I33="","",Spielplan!$I33)</f>
      </c>
      <c r="F13" s="15" t="s">
        <v>15</v>
      </c>
      <c r="G13" s="15">
        <f>IF(Spielplan!$K33="","",Spielplan!$K33)</f>
      </c>
      <c r="H13" s="76">
        <f t="shared" si="0"/>
      </c>
      <c r="I13" s="76">
        <f t="shared" si="1"/>
      </c>
      <c r="K13" s="74" t="str">
        <f>Vorgaben!B5</f>
        <v>M08</v>
      </c>
      <c r="L13" s="19">
        <f>SUM(S13:U13)</f>
        <v>0</v>
      </c>
      <c r="M13" s="19">
        <f>SUM(I5,I18,H30)</f>
        <v>0</v>
      </c>
      <c r="N13" s="15">
        <f>SUM(G5,G18,E30)</f>
        <v>0</v>
      </c>
      <c r="O13" s="15" t="s">
        <v>15</v>
      </c>
      <c r="P13" s="15">
        <f>SUM(E5,E18,G30)</f>
        <v>0</v>
      </c>
      <c r="Q13" s="15">
        <f>N13-P13</f>
        <v>0</v>
      </c>
      <c r="S13" s="11">
        <f>IF(OR(E5="",G5=""),0,1)</f>
        <v>0</v>
      </c>
      <c r="T13" s="11">
        <f>IF(OR(E18="",G18=""),0,1)</f>
        <v>0</v>
      </c>
      <c r="U13" s="11">
        <f>IF(OR(E30="",G30=""),0,1)</f>
        <v>0</v>
      </c>
    </row>
    <row r="14" spans="1:17" ht="12.75" customHeight="1">
      <c r="A14" s="18">
        <f>Spielplan!$B34</f>
        <v>12</v>
      </c>
      <c r="B14" s="18" t="str">
        <f>Spielplan!$F34</f>
        <v>M23</v>
      </c>
      <c r="C14" s="19" t="s">
        <v>14</v>
      </c>
      <c r="D14" s="20" t="str">
        <f>Spielplan!$H34</f>
        <v>M24</v>
      </c>
      <c r="E14" s="15">
        <f>IF(Spielplan!$I34="","",Spielplan!$I34)</f>
      </c>
      <c r="F14" s="15" t="s">
        <v>15</v>
      </c>
      <c r="G14" s="15">
        <f>IF(Spielplan!$K34="","",Spielplan!$K34)</f>
      </c>
      <c r="H14" s="76">
        <f t="shared" si="0"/>
      </c>
      <c r="I14" s="76">
        <f t="shared" si="1"/>
      </c>
      <c r="K14" s="19"/>
      <c r="L14" s="19"/>
      <c r="M14" s="19"/>
      <c r="N14" s="15"/>
      <c r="O14" s="15"/>
      <c r="P14" s="15"/>
      <c r="Q14" s="15"/>
    </row>
    <row r="15" spans="1:24" ht="12.75" customHeight="1">
      <c r="A15" s="18">
        <f>Spielplan!$B35</f>
        <v>9</v>
      </c>
      <c r="B15" s="18" t="str">
        <f>Spielplan!$F35</f>
        <v>M03</v>
      </c>
      <c r="C15" s="19" t="s">
        <v>14</v>
      </c>
      <c r="D15" s="20" t="str">
        <f>Spielplan!$H35</f>
        <v>M02</v>
      </c>
      <c r="E15" s="15">
        <f>IF(Spielplan!$I35="","",Spielplan!$I35)</f>
      </c>
      <c r="F15" s="15" t="s">
        <v>15</v>
      </c>
      <c r="G15" s="15">
        <f>IF(Spielplan!$K35="","",Spielplan!$K35)</f>
      </c>
      <c r="H15" s="76">
        <f t="shared" si="0"/>
      </c>
      <c r="I15" s="76">
        <f t="shared" si="1"/>
      </c>
      <c r="K15" s="174" t="s">
        <v>3</v>
      </c>
      <c r="L15" s="174" t="s">
        <v>37</v>
      </c>
      <c r="M15" s="174" t="s">
        <v>1</v>
      </c>
      <c r="N15" s="174" t="s">
        <v>2</v>
      </c>
      <c r="O15" s="174"/>
      <c r="P15" s="174"/>
      <c r="Q15" s="174" t="s">
        <v>38</v>
      </c>
      <c r="W15" s="173" t="s">
        <v>48</v>
      </c>
      <c r="X15" s="22"/>
    </row>
    <row r="16" spans="1:24" ht="12.75" customHeight="1">
      <c r="A16" s="18">
        <f>Spielplan!$B36</f>
        <v>10</v>
      </c>
      <c r="B16" s="18" t="str">
        <f>Spielplan!$F36</f>
        <v>M01</v>
      </c>
      <c r="C16" s="19" t="s">
        <v>14</v>
      </c>
      <c r="D16" s="20" t="str">
        <f>Spielplan!$H36</f>
        <v>M04</v>
      </c>
      <c r="E16" s="15">
        <f>IF(Spielplan!$I36="","",Spielplan!$I36)</f>
      </c>
      <c r="F16" s="15" t="s">
        <v>15</v>
      </c>
      <c r="G16" s="15">
        <f>IF(Spielplan!$K36="","",Spielplan!$K36)</f>
      </c>
      <c r="H16" s="76">
        <f t="shared" si="0"/>
      </c>
      <c r="I16" s="76">
        <f t="shared" si="1"/>
      </c>
      <c r="K16" s="176"/>
      <c r="L16" s="174"/>
      <c r="M16" s="174"/>
      <c r="N16" s="174"/>
      <c r="O16" s="174"/>
      <c r="P16" s="174"/>
      <c r="Q16" s="174"/>
      <c r="W16" s="173"/>
      <c r="X16" s="22"/>
    </row>
    <row r="17" spans="1:24" ht="12.75" customHeight="1">
      <c r="A17" s="18">
        <f>Spielplan!$B37</f>
        <v>11</v>
      </c>
      <c r="B17" s="18" t="str">
        <f>Spielplan!$F37</f>
        <v>M05</v>
      </c>
      <c r="C17" s="19" t="s">
        <v>14</v>
      </c>
      <c r="D17" s="20" t="str">
        <f>Spielplan!$H37</f>
        <v>M07</v>
      </c>
      <c r="E17" s="15">
        <f>IF(Spielplan!$I37="","",Spielplan!$I37)</f>
      </c>
      <c r="F17" s="15" t="s">
        <v>15</v>
      </c>
      <c r="G17" s="15">
        <f>IF(Spielplan!$K37="","",Spielplan!$K37)</f>
      </c>
      <c r="H17" s="76">
        <f t="shared" si="0"/>
      </c>
      <c r="I17" s="76">
        <f t="shared" si="1"/>
      </c>
      <c r="K17" s="3" t="str">
        <f>Vorgaben!A7</f>
        <v>M09</v>
      </c>
      <c r="L17" s="19">
        <f>SUM(S17:U17)</f>
        <v>0</v>
      </c>
      <c r="M17" s="19">
        <f>SUM(H8,I19,H31)</f>
        <v>0</v>
      </c>
      <c r="N17" s="15">
        <f>SUM(E8,G19,E31)</f>
        <v>0</v>
      </c>
      <c r="O17" s="15" t="s">
        <v>15</v>
      </c>
      <c r="P17" s="15">
        <f>SUM(G8,E19,G31)</f>
        <v>0</v>
      </c>
      <c r="Q17" s="15">
        <f>N17-P17</f>
        <v>0</v>
      </c>
      <c r="R17" s="23"/>
      <c r="S17" s="11">
        <f>IF(OR(E8="",G8=""),0,1)</f>
        <v>0</v>
      </c>
      <c r="T17" s="11">
        <f>IF(OR(E19="",G19=""),0,1)</f>
        <v>0</v>
      </c>
      <c r="U17" s="11">
        <f>IF(OR(E31="",G31=""),0,1)</f>
        <v>0</v>
      </c>
      <c r="W17" s="11">
        <f>SUM(L17:L20)/2</f>
        <v>0</v>
      </c>
      <c r="X17" s="24"/>
    </row>
    <row r="18" spans="1:24" ht="12.75" customHeight="1">
      <c r="A18" s="18">
        <f>Spielplan!$B38</f>
        <v>12</v>
      </c>
      <c r="B18" s="18" t="str">
        <f>Spielplan!$F38</f>
        <v>M06</v>
      </c>
      <c r="C18" s="19" t="s">
        <v>14</v>
      </c>
      <c r="D18" s="20" t="str">
        <f>Spielplan!$H38</f>
        <v>M08</v>
      </c>
      <c r="E18" s="15">
        <f>IF(Spielplan!$I38="","",Spielplan!$I38)</f>
      </c>
      <c r="F18" s="15" t="s">
        <v>15</v>
      </c>
      <c r="G18" s="15">
        <f>IF(Spielplan!$K38="","",Spielplan!$K38)</f>
      </c>
      <c r="H18" s="76">
        <f t="shared" si="0"/>
      </c>
      <c r="I18" s="76">
        <f t="shared" si="1"/>
      </c>
      <c r="K18" s="3" t="str">
        <f>Vorgaben!A8</f>
        <v>M10</v>
      </c>
      <c r="L18" s="19">
        <f>SUM(S18:U18)</f>
        <v>0</v>
      </c>
      <c r="M18" s="19">
        <f>SUM(I8,I20,H32)</f>
        <v>0</v>
      </c>
      <c r="N18" s="15">
        <f>SUM(G8,G20,E32)</f>
        <v>0</v>
      </c>
      <c r="O18" s="15" t="s">
        <v>15</v>
      </c>
      <c r="P18" s="15">
        <f>SUM(E8,E20,G32)</f>
        <v>0</v>
      </c>
      <c r="Q18" s="15">
        <f>N18-P18</f>
        <v>0</v>
      </c>
      <c r="R18" s="25"/>
      <c r="S18" s="11">
        <f>IF(OR(E8="",G8=""),0,1)</f>
        <v>0</v>
      </c>
      <c r="T18" s="11">
        <f>IF(OR(E20="",G20=""),0,1)</f>
        <v>0</v>
      </c>
      <c r="U18" s="11">
        <f>IF(OR(E32="",G32=""),0,1)</f>
        <v>0</v>
      </c>
      <c r="W18" s="25"/>
      <c r="X18" s="25"/>
    </row>
    <row r="19" spans="1:21" ht="12.75" customHeight="1">
      <c r="A19" s="18">
        <f>Spielplan!$B39</f>
        <v>13</v>
      </c>
      <c r="B19" s="18" t="str">
        <f>Spielplan!$F39</f>
        <v>M12</v>
      </c>
      <c r="C19" s="19" t="s">
        <v>14</v>
      </c>
      <c r="D19" s="20" t="str">
        <f>Spielplan!$H39</f>
        <v>M09</v>
      </c>
      <c r="E19" s="15">
        <f>IF(Spielplan!$I39="","",Spielplan!$I39)</f>
      </c>
      <c r="F19" s="15" t="s">
        <v>15</v>
      </c>
      <c r="G19" s="15">
        <f>IF(Spielplan!$K39="","",Spielplan!$K39)</f>
      </c>
      <c r="H19" s="76">
        <f t="shared" si="0"/>
      </c>
      <c r="I19" s="76">
        <f t="shared" si="1"/>
      </c>
      <c r="K19" s="3" t="str">
        <f>Vorgaben!A9</f>
        <v>M11</v>
      </c>
      <c r="L19" s="19">
        <f>SUM(S19:U19)</f>
        <v>0</v>
      </c>
      <c r="M19" s="19">
        <f>SUM(H7,H20,I31)</f>
        <v>0</v>
      </c>
      <c r="N19" s="15">
        <f>SUM(E7,E20,G31)</f>
        <v>0</v>
      </c>
      <c r="O19" s="15" t="s">
        <v>15</v>
      </c>
      <c r="P19" s="15">
        <f>SUM(G7,G20,E31)</f>
        <v>0</v>
      </c>
      <c r="Q19" s="15">
        <f>N19-P19</f>
        <v>0</v>
      </c>
      <c r="S19" s="11">
        <f>IF(OR(E7="",G7=""),0,1)</f>
        <v>0</v>
      </c>
      <c r="T19" s="11">
        <f>IF(OR(E20="",G20=""),0,1)</f>
        <v>0</v>
      </c>
      <c r="U19" s="11">
        <f>IF(OR(E31="",G31=""),0,1)</f>
        <v>0</v>
      </c>
    </row>
    <row r="20" spans="1:21" ht="12.75" customHeight="1">
      <c r="A20" s="18">
        <f>Spielplan!$B40</f>
        <v>14</v>
      </c>
      <c r="B20" s="18" t="str">
        <f>Spielplan!$F40</f>
        <v>M11</v>
      </c>
      <c r="C20" s="19" t="s">
        <v>14</v>
      </c>
      <c r="D20" s="20" t="str">
        <f>Spielplan!$H40</f>
        <v>M10</v>
      </c>
      <c r="E20" s="15">
        <f>IF(Spielplan!$I40="","",Spielplan!$I40)</f>
      </c>
      <c r="F20" s="15" t="s">
        <v>15</v>
      </c>
      <c r="G20" s="15">
        <f>IF(Spielplan!$K40="","",Spielplan!$K40)</f>
      </c>
      <c r="H20" s="76">
        <f t="shared" si="0"/>
      </c>
      <c r="I20" s="76">
        <f t="shared" si="1"/>
      </c>
      <c r="K20" s="3" t="str">
        <f>Vorgaben!A10</f>
        <v>M12</v>
      </c>
      <c r="L20" s="19">
        <f>SUM(S20:U20)</f>
        <v>0</v>
      </c>
      <c r="M20" s="19">
        <f>SUM(I7,H19,I32)</f>
        <v>0</v>
      </c>
      <c r="N20" s="15">
        <f>SUM(G7,E19,G32)</f>
        <v>0</v>
      </c>
      <c r="O20" s="15" t="s">
        <v>15</v>
      </c>
      <c r="P20" s="15">
        <f>SUM(E7,G19,E32)</f>
        <v>0</v>
      </c>
      <c r="Q20" s="15">
        <f>N20-P20</f>
        <v>0</v>
      </c>
      <c r="S20" s="11">
        <f>IF(OR(E7="",G7=""),0,1)</f>
        <v>0</v>
      </c>
      <c r="T20" s="11">
        <f>IF(OR(E19="",G19=""),0,1)</f>
        <v>0</v>
      </c>
      <c r="U20" s="11">
        <f>IF(OR(E32="",G32=""),0,1)</f>
        <v>0</v>
      </c>
    </row>
    <row r="21" spans="1:17" ht="12.75" customHeight="1">
      <c r="A21" s="18">
        <f>Spielplan!$B41</f>
        <v>15</v>
      </c>
      <c r="B21" s="18" t="str">
        <f>Spielplan!$F41</f>
        <v>M13</v>
      </c>
      <c r="C21" s="19" t="s">
        <v>14</v>
      </c>
      <c r="D21" s="20" t="str">
        <f>Spielplan!$H41</f>
        <v>M15</v>
      </c>
      <c r="E21" s="15">
        <f>IF(Spielplan!$I41="","",Spielplan!$I41)</f>
      </c>
      <c r="F21" s="15" t="s">
        <v>15</v>
      </c>
      <c r="G21" s="15">
        <f>IF(Spielplan!$K41="","",Spielplan!$K41)</f>
      </c>
      <c r="H21" s="76">
        <f t="shared" si="0"/>
      </c>
      <c r="I21" s="76">
        <f t="shared" si="1"/>
      </c>
      <c r="K21" s="141"/>
      <c r="L21" s="19"/>
      <c r="M21" s="19"/>
      <c r="N21" s="15"/>
      <c r="O21" s="15"/>
      <c r="P21" s="15"/>
      <c r="Q21" s="15"/>
    </row>
    <row r="22" spans="1:24" ht="12.75" customHeight="1">
      <c r="A22" s="18">
        <f>Spielplan!$B42</f>
        <v>16</v>
      </c>
      <c r="B22" s="18" t="str">
        <f>Spielplan!$F42</f>
        <v>M14</v>
      </c>
      <c r="C22" s="19" t="s">
        <v>14</v>
      </c>
      <c r="D22" s="20" t="str">
        <f>Spielplan!$H42</f>
        <v>M16</v>
      </c>
      <c r="E22" s="15">
        <f>IF(Spielplan!$I42="","",Spielplan!$I42)</f>
      </c>
      <c r="F22" s="15" t="s">
        <v>15</v>
      </c>
      <c r="G22" s="15">
        <f>IF(Spielplan!$K42="","",Spielplan!$K42)</f>
      </c>
      <c r="H22" s="76">
        <f t="shared" si="0"/>
      </c>
      <c r="I22" s="76">
        <f t="shared" si="1"/>
      </c>
      <c r="K22" s="174" t="s">
        <v>74</v>
      </c>
      <c r="L22" s="174" t="s">
        <v>37</v>
      </c>
      <c r="M22" s="174" t="s">
        <v>1</v>
      </c>
      <c r="N22" s="174" t="s">
        <v>2</v>
      </c>
      <c r="O22" s="174"/>
      <c r="P22" s="174"/>
      <c r="Q22" s="174" t="s">
        <v>38</v>
      </c>
      <c r="W22" s="173" t="s">
        <v>104</v>
      </c>
      <c r="X22" s="22"/>
    </row>
    <row r="23" spans="1:24" ht="12.75" customHeight="1">
      <c r="A23" s="18">
        <f>Spielplan!$B43</f>
        <v>21</v>
      </c>
      <c r="B23" s="18" t="str">
        <f>Spielplan!$F43</f>
        <v>M17</v>
      </c>
      <c r="C23" s="19" t="s">
        <v>14</v>
      </c>
      <c r="D23" s="20" t="str">
        <f>Spielplan!$H43</f>
        <v>M19</v>
      </c>
      <c r="E23" s="15">
        <f>IF(Spielplan!$I43="","",Spielplan!$I43)</f>
      </c>
      <c r="F23" s="15" t="s">
        <v>15</v>
      </c>
      <c r="G23" s="15">
        <f>IF(Spielplan!$K43="","",Spielplan!$K43)</f>
      </c>
      <c r="H23" s="76">
        <f t="shared" si="0"/>
      </c>
      <c r="I23" s="76">
        <f t="shared" si="1"/>
      </c>
      <c r="K23" s="176"/>
      <c r="L23" s="174"/>
      <c r="M23" s="174"/>
      <c r="N23" s="174"/>
      <c r="O23" s="174"/>
      <c r="P23" s="174"/>
      <c r="Q23" s="174"/>
      <c r="W23" s="173"/>
      <c r="X23" s="22"/>
    </row>
    <row r="24" spans="1:24" ht="12.75" customHeight="1">
      <c r="A24" s="18">
        <f>Spielplan!$B44</f>
        <v>22</v>
      </c>
      <c r="B24" s="18" t="str">
        <f>Spielplan!$F44</f>
        <v>M18</v>
      </c>
      <c r="C24" s="19" t="s">
        <v>14</v>
      </c>
      <c r="D24" s="20" t="str">
        <f>Spielplan!$H44</f>
        <v>M20</v>
      </c>
      <c r="E24" s="15">
        <f>IF(Spielplan!$I44="","",Spielplan!$I44)</f>
      </c>
      <c r="F24" s="15" t="s">
        <v>15</v>
      </c>
      <c r="G24" s="15">
        <f>IF(Spielplan!$K44="","",Spielplan!$K44)</f>
      </c>
      <c r="H24" s="76">
        <f t="shared" si="0"/>
      </c>
      <c r="I24" s="76">
        <f t="shared" si="1"/>
      </c>
      <c r="K24" s="3" t="str">
        <f>Vorgaben!B7</f>
        <v>M13</v>
      </c>
      <c r="L24" s="19">
        <f>SUM(S24:U24)</f>
        <v>0</v>
      </c>
      <c r="M24" s="19">
        <f>SUM(H9,H21,H33)</f>
        <v>0</v>
      </c>
      <c r="N24" s="15">
        <f>SUM(E9,E21,E33)</f>
        <v>0</v>
      </c>
      <c r="O24" s="15" t="s">
        <v>15</v>
      </c>
      <c r="P24" s="15">
        <f>SUM(G9,G21,G33)</f>
        <v>0</v>
      </c>
      <c r="Q24" s="15">
        <f>N24-P24</f>
        <v>0</v>
      </c>
      <c r="R24" s="23"/>
      <c r="S24" s="11">
        <f>IF(OR(E9="",G9=""),0,1)</f>
        <v>0</v>
      </c>
      <c r="T24" s="11">
        <f>IF(OR(E21="",G21=""),0,1)</f>
        <v>0</v>
      </c>
      <c r="U24" s="11">
        <f>IF(OR(E33="",G33=""),0,1)</f>
        <v>0</v>
      </c>
      <c r="W24" s="11">
        <f>SUM(L24:L27)/2</f>
        <v>0</v>
      </c>
      <c r="X24" s="24"/>
    </row>
    <row r="25" spans="1:24" ht="12.75" customHeight="1">
      <c r="A25" s="18">
        <f>Spielplan!$B45</f>
        <v>23</v>
      </c>
      <c r="B25" s="18" t="str">
        <f>Spielplan!$F45</f>
        <v>M21</v>
      </c>
      <c r="C25" s="19" t="s">
        <v>14</v>
      </c>
      <c r="D25" s="20" t="str">
        <f>Spielplan!$H45</f>
        <v>M23</v>
      </c>
      <c r="E25" s="15">
        <f>IF(Spielplan!$I45="","",Spielplan!$I45)</f>
      </c>
      <c r="F25" s="15" t="s">
        <v>15</v>
      </c>
      <c r="G25" s="15">
        <f>IF(Spielplan!$K45="","",Spielplan!$K45)</f>
      </c>
      <c r="H25" s="76">
        <f t="shared" si="0"/>
      </c>
      <c r="I25" s="76">
        <f t="shared" si="1"/>
      </c>
      <c r="K25" s="3" t="str">
        <f>Vorgaben!B8</f>
        <v>M14</v>
      </c>
      <c r="L25" s="19">
        <f>SUM(S25:U25)</f>
        <v>0</v>
      </c>
      <c r="M25" s="19">
        <f>SUM(I9,H22,I34)</f>
        <v>0</v>
      </c>
      <c r="N25" s="15">
        <f>SUM(G9,E22,G34)</f>
        <v>0</v>
      </c>
      <c r="O25" s="15" t="s">
        <v>15</v>
      </c>
      <c r="P25" s="15">
        <f>SUM(E9,G22,E34)</f>
        <v>0</v>
      </c>
      <c r="Q25" s="15">
        <f>N25-P25</f>
        <v>0</v>
      </c>
      <c r="R25" s="25"/>
      <c r="S25" s="11">
        <f>IF(OR(E9="",G9=""),0,1)</f>
        <v>0</v>
      </c>
      <c r="T25" s="11">
        <f>IF(OR(E22="",G22=""),0,1)</f>
        <v>0</v>
      </c>
      <c r="U25" s="11">
        <f>IF(OR(E34="",G34=""),0,1)</f>
        <v>0</v>
      </c>
      <c r="W25" s="25"/>
      <c r="X25" s="25"/>
    </row>
    <row r="26" spans="1:21" ht="12.75" customHeight="1">
      <c r="A26" s="18">
        <f>Spielplan!$B46</f>
        <v>24</v>
      </c>
      <c r="B26" s="18" t="str">
        <f>Spielplan!$F46</f>
        <v>M24</v>
      </c>
      <c r="C26" s="19" t="s">
        <v>14</v>
      </c>
      <c r="D26" s="20" t="str">
        <f>Spielplan!$H46</f>
        <v>M22</v>
      </c>
      <c r="E26" s="15">
        <f>IF(Spielplan!$I46="","",Spielplan!$I46)</f>
      </c>
      <c r="F26" s="15" t="s">
        <v>15</v>
      </c>
      <c r="G26" s="15">
        <f>IF(Spielplan!$K46="","",Spielplan!$K46)</f>
      </c>
      <c r="H26" s="76">
        <f t="shared" si="0"/>
      </c>
      <c r="I26" s="76">
        <f t="shared" si="1"/>
      </c>
      <c r="J26" s="26"/>
      <c r="K26" s="3" t="str">
        <f>Vorgaben!B9</f>
        <v>M15</v>
      </c>
      <c r="L26" s="19">
        <f>SUM(S26:U26)</f>
        <v>0</v>
      </c>
      <c r="M26" s="19">
        <f>SUM(H10,I21,H34)</f>
        <v>0</v>
      </c>
      <c r="N26" s="15">
        <f>SUM(E10,G21,E34)</f>
        <v>0</v>
      </c>
      <c r="O26" s="15" t="s">
        <v>15</v>
      </c>
      <c r="P26" s="15">
        <f>SUM(G10,E21,G34)</f>
        <v>0</v>
      </c>
      <c r="Q26" s="15">
        <f>N26-P26</f>
        <v>0</v>
      </c>
      <c r="S26" s="11">
        <f>IF(OR(E10="",G10=""),0,1)</f>
        <v>0</v>
      </c>
      <c r="T26" s="11">
        <f>IF(OR(E21="",G21=""),0,1)</f>
        <v>0</v>
      </c>
      <c r="U26" s="11">
        <f>IF(OR(E34="",G34=""),0,1)</f>
        <v>0</v>
      </c>
    </row>
    <row r="27" spans="1:21" ht="12.75" customHeight="1">
      <c r="A27" s="18">
        <f>Spielplan!$B47</f>
        <v>17</v>
      </c>
      <c r="B27" s="18" t="str">
        <f>Spielplan!$F47</f>
        <v>M02</v>
      </c>
      <c r="C27" s="19" t="s">
        <v>14</v>
      </c>
      <c r="D27" s="20" t="str">
        <f>Spielplan!$H47</f>
        <v>M04</v>
      </c>
      <c r="E27" s="15">
        <f>IF(Spielplan!$I47="","",Spielplan!$I47)</f>
      </c>
      <c r="F27" s="15" t="s">
        <v>15</v>
      </c>
      <c r="G27" s="15">
        <f>IF(Spielplan!$K47="","",Spielplan!$K47)</f>
      </c>
      <c r="H27" s="76">
        <f t="shared" si="0"/>
      </c>
      <c r="I27" s="76">
        <f t="shared" si="1"/>
      </c>
      <c r="K27" s="3" t="str">
        <f>Vorgaben!B10</f>
        <v>M16</v>
      </c>
      <c r="L27" s="19">
        <f>SUM(S27:U27)</f>
        <v>0</v>
      </c>
      <c r="M27" s="19">
        <f>SUM(I10,I22,I33)</f>
        <v>0</v>
      </c>
      <c r="N27" s="15">
        <f>SUM(G10,G22,G33)</f>
        <v>0</v>
      </c>
      <c r="O27" s="15" t="s">
        <v>15</v>
      </c>
      <c r="P27" s="15">
        <f>SUM(E10,E22,E33)</f>
        <v>0</v>
      </c>
      <c r="Q27" s="15">
        <f>N27-P27</f>
        <v>0</v>
      </c>
      <c r="S27" s="11">
        <f>IF(OR(E10="",G10=""),0,1)</f>
        <v>0</v>
      </c>
      <c r="T27" s="11">
        <f>IF(OR(E22="",G22=""),0,1)</f>
        <v>0</v>
      </c>
      <c r="U27" s="11">
        <f>IF(OR(E33="",G33=""),0,1)</f>
        <v>0</v>
      </c>
    </row>
    <row r="28" spans="1:17" ht="12.75" customHeight="1">
      <c r="A28" s="18">
        <f>Spielplan!$B48</f>
        <v>18</v>
      </c>
      <c r="B28" s="18" t="str">
        <f>Spielplan!$F48</f>
        <v>M03</v>
      </c>
      <c r="C28" s="19" t="s">
        <v>14</v>
      </c>
      <c r="D28" s="20" t="str">
        <f>Spielplan!$H48</f>
        <v>M01</v>
      </c>
      <c r="E28" s="15">
        <f>IF(Spielplan!$I48="","",Spielplan!$I48)</f>
      </c>
      <c r="F28" s="15" t="s">
        <v>15</v>
      </c>
      <c r="G28" s="15">
        <f>IF(Spielplan!$K48="","",Spielplan!$K48)</f>
      </c>
      <c r="H28" s="76">
        <f t="shared" si="0"/>
      </c>
      <c r="I28" s="76">
        <f t="shared" si="1"/>
      </c>
      <c r="K28" s="141"/>
      <c r="L28" s="19"/>
      <c r="M28" s="19"/>
      <c r="N28" s="15"/>
      <c r="O28" s="15"/>
      <c r="P28" s="15"/>
      <c r="Q28" s="15"/>
    </row>
    <row r="29" spans="1:23" ht="12.75" customHeight="1">
      <c r="A29" s="18">
        <f>Spielplan!$B49</f>
        <v>19</v>
      </c>
      <c r="B29" s="18" t="str">
        <f>Spielplan!$F49</f>
        <v>M07</v>
      </c>
      <c r="C29" s="19" t="s">
        <v>14</v>
      </c>
      <c r="D29" s="20" t="str">
        <f>Spielplan!$H49</f>
        <v>M06</v>
      </c>
      <c r="E29" s="15">
        <f>IF(Spielplan!$I49="","",Spielplan!$I49)</f>
      </c>
      <c r="F29" s="15" t="s">
        <v>15</v>
      </c>
      <c r="G29" s="15">
        <f>IF(Spielplan!$K49="","",Spielplan!$K49)</f>
      </c>
      <c r="H29" s="76">
        <f t="shared" si="0"/>
      </c>
      <c r="I29" s="76">
        <f t="shared" si="1"/>
      </c>
      <c r="K29" s="174" t="s">
        <v>75</v>
      </c>
      <c r="L29" s="174" t="s">
        <v>37</v>
      </c>
      <c r="M29" s="174" t="s">
        <v>1</v>
      </c>
      <c r="N29" s="174" t="s">
        <v>2</v>
      </c>
      <c r="O29" s="174"/>
      <c r="P29" s="174"/>
      <c r="Q29" s="174" t="s">
        <v>38</v>
      </c>
      <c r="W29" s="173" t="s">
        <v>104</v>
      </c>
    </row>
    <row r="30" spans="1:23" ht="12.75" customHeight="1">
      <c r="A30" s="18">
        <f>Spielplan!$B50</f>
        <v>20</v>
      </c>
      <c r="B30" s="18" t="str">
        <f>Spielplan!$F50</f>
        <v>M08</v>
      </c>
      <c r="C30" s="19" t="s">
        <v>14</v>
      </c>
      <c r="D30" s="20" t="str">
        <f>Spielplan!$H50</f>
        <v>M05</v>
      </c>
      <c r="E30" s="15">
        <f>IF(Spielplan!$I50="","",Spielplan!$I50)</f>
      </c>
      <c r="F30" s="15" t="s">
        <v>15</v>
      </c>
      <c r="G30" s="15">
        <f>IF(Spielplan!$K50="","",Spielplan!$K50)</f>
      </c>
      <c r="H30" s="76">
        <f t="shared" si="0"/>
      </c>
      <c r="I30" s="76">
        <f t="shared" si="1"/>
      </c>
      <c r="K30" s="176"/>
      <c r="L30" s="174"/>
      <c r="M30" s="174"/>
      <c r="N30" s="174"/>
      <c r="O30" s="174"/>
      <c r="P30" s="174"/>
      <c r="Q30" s="174"/>
      <c r="W30" s="173"/>
    </row>
    <row r="31" spans="1:23" ht="12.75" customHeight="1">
      <c r="A31" s="18">
        <f>Spielplan!$B51</f>
        <v>21</v>
      </c>
      <c r="B31" s="18" t="str">
        <f>Spielplan!$F51</f>
        <v>M09</v>
      </c>
      <c r="C31" s="19" t="s">
        <v>14</v>
      </c>
      <c r="D31" s="20" t="str">
        <f>Spielplan!$H51</f>
        <v>M11</v>
      </c>
      <c r="E31" s="15">
        <f>IF(Spielplan!$I51="","",Spielplan!$I51)</f>
      </c>
      <c r="F31" s="15" t="s">
        <v>15</v>
      </c>
      <c r="G31" s="15">
        <f>IF(Spielplan!$K51="","",Spielplan!$K51)</f>
      </c>
      <c r="H31" s="76">
        <f t="shared" si="0"/>
      </c>
      <c r="I31" s="76">
        <f t="shared" si="1"/>
      </c>
      <c r="K31" s="3" t="str">
        <f>Vorgaben!A12</f>
        <v>M17</v>
      </c>
      <c r="L31" s="19">
        <f>SUM(S31:U31)</f>
        <v>0</v>
      </c>
      <c r="M31" s="19">
        <f>SUM(H11,H23,H35)</f>
        <v>0</v>
      </c>
      <c r="N31" s="15">
        <f>SUM(E11,E23,E35)</f>
        <v>0</v>
      </c>
      <c r="O31" s="15" t="s">
        <v>15</v>
      </c>
      <c r="P31" s="15">
        <f>SUM(G11,G23,G35)</f>
        <v>0</v>
      </c>
      <c r="Q31" s="15">
        <f>N31-P31</f>
        <v>0</v>
      </c>
      <c r="R31" s="23"/>
      <c r="S31" s="11">
        <f>IF(OR(E11="",G11=""),0,1)</f>
        <v>0</v>
      </c>
      <c r="T31" s="11">
        <f>IF(OR(E23="",G23=""),0,1)</f>
        <v>0</v>
      </c>
      <c r="U31" s="11">
        <f>IF(OR(E35="",G35=""),0,1)</f>
        <v>0</v>
      </c>
      <c r="W31" s="11">
        <f>SUM(L31:L34)/2</f>
        <v>0</v>
      </c>
    </row>
    <row r="32" spans="1:21" ht="12.75" customHeight="1">
      <c r="A32" s="18">
        <f>Spielplan!$B52</f>
        <v>22</v>
      </c>
      <c r="B32" s="18" t="str">
        <f>Spielplan!$F52</f>
        <v>M10</v>
      </c>
      <c r="C32" s="19" t="s">
        <v>14</v>
      </c>
      <c r="D32" s="20" t="str">
        <f>Spielplan!$H52</f>
        <v>M12</v>
      </c>
      <c r="E32" s="15">
        <f>IF(Spielplan!$I52="","",Spielplan!$I52)</f>
      </c>
      <c r="F32" s="15" t="s">
        <v>15</v>
      </c>
      <c r="G32" s="15">
        <f>IF(Spielplan!$K52="","",Spielplan!$K52)</f>
      </c>
      <c r="H32" s="76">
        <f t="shared" si="0"/>
      </c>
      <c r="I32" s="76">
        <f t="shared" si="1"/>
      </c>
      <c r="K32" s="3" t="str">
        <f>Vorgaben!A13</f>
        <v>M18</v>
      </c>
      <c r="L32" s="19">
        <f>SUM(S32:U32)</f>
        <v>0</v>
      </c>
      <c r="M32" s="19">
        <f>SUM(I11,H24,H36)</f>
        <v>0</v>
      </c>
      <c r="N32" s="15">
        <f>SUM(G11,E24,E36)</f>
        <v>0</v>
      </c>
      <c r="O32" s="15" t="s">
        <v>15</v>
      </c>
      <c r="P32" s="15">
        <f>SUM(E11,G24,G36)</f>
        <v>0</v>
      </c>
      <c r="Q32" s="15">
        <f>N32-P32</f>
        <v>0</v>
      </c>
      <c r="R32" s="25"/>
      <c r="S32" s="11">
        <f>IF(OR(E11="",G11=""),0,1)</f>
        <v>0</v>
      </c>
      <c r="T32" s="11">
        <f>IF(OR(E24="",G24=""),0,1)</f>
        <v>0</v>
      </c>
      <c r="U32" s="11">
        <f>IF(OR(E36="",G36=""),0,1)</f>
        <v>0</v>
      </c>
    </row>
    <row r="33" spans="1:21" ht="12.75" customHeight="1">
      <c r="A33" s="18">
        <f>Spielplan!$B53</f>
        <v>23</v>
      </c>
      <c r="B33" s="18" t="str">
        <f>Spielplan!$F53</f>
        <v>M13</v>
      </c>
      <c r="C33" s="19" t="s">
        <v>14</v>
      </c>
      <c r="D33" s="20" t="str">
        <f>Spielplan!$H53</f>
        <v>M16</v>
      </c>
      <c r="E33" s="15">
        <f>IF(Spielplan!$I53="","",Spielplan!$I53)</f>
      </c>
      <c r="F33" s="15" t="s">
        <v>15</v>
      </c>
      <c r="G33" s="15">
        <f>IF(Spielplan!$K53="","",Spielplan!$K53)</f>
      </c>
      <c r="H33" s="76">
        <f t="shared" si="0"/>
      </c>
      <c r="I33" s="76">
        <f t="shared" si="1"/>
      </c>
      <c r="J33" s="26"/>
      <c r="K33" s="3" t="str">
        <f>Vorgaben!A14</f>
        <v>M19</v>
      </c>
      <c r="L33" s="19">
        <f>SUM(S33:U33)</f>
        <v>0</v>
      </c>
      <c r="M33" s="19">
        <f>SUM(H12,I23,I36)</f>
        <v>0</v>
      </c>
      <c r="N33" s="15">
        <f>SUM(E12,G23,G36)</f>
        <v>0</v>
      </c>
      <c r="O33" s="15" t="s">
        <v>15</v>
      </c>
      <c r="P33" s="15">
        <f>SUM(G12,E23,E36)</f>
        <v>0</v>
      </c>
      <c r="Q33" s="15">
        <f>N33-P33</f>
        <v>0</v>
      </c>
      <c r="S33" s="11">
        <f>IF(OR(E12="",G12=""),0,1)</f>
        <v>0</v>
      </c>
      <c r="T33" s="11">
        <f>IF(OR(E23="",G23=""),0,1)</f>
        <v>0</v>
      </c>
      <c r="U33" s="11">
        <f>IF(OR(E36="",G36=""),0,1)</f>
        <v>0</v>
      </c>
    </row>
    <row r="34" spans="1:21" ht="12.75" customHeight="1">
      <c r="A34" s="18">
        <f>Spielplan!$B54</f>
        <v>24</v>
      </c>
      <c r="B34" s="18" t="str">
        <f>Spielplan!$F54</f>
        <v>M15</v>
      </c>
      <c r="C34" s="19" t="s">
        <v>14</v>
      </c>
      <c r="D34" s="20" t="str">
        <f>Spielplan!$H54</f>
        <v>M14</v>
      </c>
      <c r="E34" s="15">
        <f>IF(Spielplan!$I54="","",Spielplan!$I54)</f>
      </c>
      <c r="F34" s="15" t="s">
        <v>15</v>
      </c>
      <c r="G34" s="15">
        <f>IF(Spielplan!$K54="","",Spielplan!$K54)</f>
      </c>
      <c r="H34" s="76">
        <f t="shared" si="0"/>
      </c>
      <c r="I34" s="76">
        <f t="shared" si="1"/>
      </c>
      <c r="K34" s="3" t="str">
        <f>Vorgaben!A15</f>
        <v>M20</v>
      </c>
      <c r="L34" s="19">
        <f>SUM(S34:U34)</f>
        <v>0</v>
      </c>
      <c r="M34" s="19">
        <f>SUM(I12,I24,I35)</f>
        <v>0</v>
      </c>
      <c r="N34" s="15">
        <f>SUM(G12,G24,G35)</f>
        <v>0</v>
      </c>
      <c r="O34" s="15" t="s">
        <v>15</v>
      </c>
      <c r="P34" s="15">
        <f>SUM(E12,E24,E35)</f>
        <v>0</v>
      </c>
      <c r="Q34" s="15">
        <f>N34-P34</f>
        <v>0</v>
      </c>
      <c r="S34" s="11">
        <f>IF(OR(E12="",G12=""),0,1)</f>
        <v>0</v>
      </c>
      <c r="T34" s="11">
        <f>IF(OR(E24="",G24=""),0,1)</f>
        <v>0</v>
      </c>
      <c r="U34" s="11">
        <f>IF(OR(E35="",G35=""),0,1)</f>
        <v>0</v>
      </c>
    </row>
    <row r="35" spans="1:17" ht="12.75" customHeight="1">
      <c r="A35" s="18">
        <f>Spielplan!$B55</f>
        <v>33</v>
      </c>
      <c r="B35" s="18" t="str">
        <f>Spielplan!$F55</f>
        <v>M17</v>
      </c>
      <c r="C35" s="19" t="s">
        <v>14</v>
      </c>
      <c r="D35" s="20" t="str">
        <f>Spielplan!$H55</f>
        <v>M20</v>
      </c>
      <c r="E35" s="15">
        <f>IF(Spielplan!$I55="","",Spielplan!$I55)</f>
      </c>
      <c r="F35" s="15" t="s">
        <v>15</v>
      </c>
      <c r="G35" s="15">
        <f>IF(Spielplan!$K55="","",Spielplan!$K55)</f>
      </c>
      <c r="H35" s="76">
        <f t="shared" si="0"/>
      </c>
      <c r="I35" s="76">
        <f t="shared" si="1"/>
      </c>
      <c r="K35" s="141"/>
      <c r="L35" s="19"/>
      <c r="M35" s="19"/>
      <c r="N35" s="15"/>
      <c r="O35" s="15"/>
      <c r="P35" s="15"/>
      <c r="Q35" s="15"/>
    </row>
    <row r="36" spans="1:23" ht="12.75" customHeight="1">
      <c r="A36" s="18">
        <f>Spielplan!$B56</f>
        <v>34</v>
      </c>
      <c r="B36" s="18" t="str">
        <f>Spielplan!$F56</f>
        <v>M18</v>
      </c>
      <c r="C36" s="19" t="s">
        <v>14</v>
      </c>
      <c r="D36" s="20" t="str">
        <f>Spielplan!$H56</f>
        <v>M19</v>
      </c>
      <c r="E36" s="15">
        <f>IF(Spielplan!$I56="","",Spielplan!$I56)</f>
      </c>
      <c r="F36" s="15" t="s">
        <v>15</v>
      </c>
      <c r="G36" s="15">
        <f>IF(Spielplan!$K56="","",Spielplan!$K56)</f>
      </c>
      <c r="H36" s="76">
        <f t="shared" si="0"/>
      </c>
      <c r="I36" s="76">
        <f t="shared" si="1"/>
      </c>
      <c r="K36" s="174" t="s">
        <v>76</v>
      </c>
      <c r="L36" s="174" t="s">
        <v>37</v>
      </c>
      <c r="M36" s="174" t="s">
        <v>1</v>
      </c>
      <c r="N36" s="174" t="s">
        <v>2</v>
      </c>
      <c r="O36" s="174"/>
      <c r="P36" s="174"/>
      <c r="Q36" s="174" t="s">
        <v>38</v>
      </c>
      <c r="W36" s="173" t="s">
        <v>104</v>
      </c>
    </row>
    <row r="37" spans="1:23" ht="12.75" customHeight="1">
      <c r="A37" s="18">
        <f>Spielplan!$B57</f>
        <v>35</v>
      </c>
      <c r="B37" s="18" t="str">
        <f>Spielplan!$F57</f>
        <v>M21</v>
      </c>
      <c r="C37" s="19" t="s">
        <v>14</v>
      </c>
      <c r="D37" s="20" t="str">
        <f>Spielplan!$H57</f>
        <v>M24</v>
      </c>
      <c r="E37" s="15">
        <f>IF(Spielplan!$I57="","",Spielplan!$I57)</f>
      </c>
      <c r="F37" s="15" t="s">
        <v>15</v>
      </c>
      <c r="G37" s="15">
        <f>IF(Spielplan!$K57="","",Spielplan!$K57)</f>
      </c>
      <c r="H37" s="76">
        <f>IF(OR($E37="",$G37=""),"",IF(E37&gt;G37,3,IF(E37=G37,1,0)))</f>
      </c>
      <c r="I37" s="76">
        <f>IF(OR($E37="",$G37=""),"",IF(G37&gt;E37,3,IF(E37=G37,1,0)))</f>
      </c>
      <c r="K37" s="176"/>
      <c r="L37" s="174"/>
      <c r="M37" s="174"/>
      <c r="N37" s="174"/>
      <c r="O37" s="174"/>
      <c r="P37" s="174"/>
      <c r="Q37" s="174"/>
      <c r="W37" s="173"/>
    </row>
    <row r="38" spans="1:23" ht="12.75" customHeight="1">
      <c r="A38" s="18">
        <f>Spielplan!$B58</f>
        <v>36</v>
      </c>
      <c r="B38" s="18" t="str">
        <f>Spielplan!$F58</f>
        <v>M23</v>
      </c>
      <c r="C38" s="19" t="s">
        <v>14</v>
      </c>
      <c r="D38" s="20" t="str">
        <f>Spielplan!$H58</f>
        <v>M22</v>
      </c>
      <c r="E38" s="15">
        <f>IF(Spielplan!$I58="","",Spielplan!$I58)</f>
      </c>
      <c r="F38" s="15" t="s">
        <v>15</v>
      </c>
      <c r="G38" s="15">
        <f>IF(Spielplan!$K58="","",Spielplan!$K58)</f>
      </c>
      <c r="H38" s="76">
        <f>IF(OR($E38="",$G38=""),"",IF(E38&gt;G38,3,IF(E38=G38,1,0)))</f>
      </c>
      <c r="I38" s="76">
        <f>IF(OR($E38="",$G38=""),"",IF(G38&gt;E38,3,IF(E38=G38,1,0)))</f>
      </c>
      <c r="K38" s="3" t="str">
        <f>Vorgaben!B12</f>
        <v>M21</v>
      </c>
      <c r="L38" s="19">
        <f>SUM(S38:U38)</f>
        <v>0</v>
      </c>
      <c r="M38" s="19">
        <f>SUM(H13,H25,H37)</f>
        <v>0</v>
      </c>
      <c r="N38" s="15">
        <f>SUM(E13,E25,E37)</f>
        <v>0</v>
      </c>
      <c r="O38" s="15" t="s">
        <v>15</v>
      </c>
      <c r="P38" s="15">
        <f>SUM(G13,G25,G37)</f>
        <v>0</v>
      </c>
      <c r="Q38" s="15">
        <f>N38-P38</f>
        <v>0</v>
      </c>
      <c r="R38" s="23"/>
      <c r="S38" s="11">
        <f>IF(OR(E13="",G13=""),0,1)</f>
        <v>0</v>
      </c>
      <c r="T38" s="11">
        <f>IF(OR(E25="",G25=""),0,1)</f>
        <v>0</v>
      </c>
      <c r="U38" s="11">
        <f>IF(OR(E37="",G37=""),0,1)</f>
        <v>0</v>
      </c>
      <c r="W38" s="11">
        <f>SUM(L38:L41)/2</f>
        <v>0</v>
      </c>
    </row>
    <row r="39" spans="1:21" ht="12.75">
      <c r="A39" s="18">
        <f>Spielplan!$B87</f>
        <v>25</v>
      </c>
      <c r="B39" s="18" t="str">
        <f>Spielplan!$F87</f>
        <v>Erster Gruppe A</v>
      </c>
      <c r="C39" s="19" t="s">
        <v>14</v>
      </c>
      <c r="D39" s="20" t="str">
        <f>Spielplan!$H87</f>
        <v>Zweiter Gruppe B</v>
      </c>
      <c r="E39" s="15">
        <f>IF(Spielplan!$I87="","",Spielplan!$I87)</f>
      </c>
      <c r="F39" s="15" t="s">
        <v>15</v>
      </c>
      <c r="G39" s="15">
        <f>IF(Spielplan!$K87="","",Spielplan!$K87)</f>
      </c>
      <c r="H39" s="76">
        <f>IF(OR($E39="",$G39=""),"",IF(E39&gt;G39,3,IF(E39=G39,1,0)))</f>
      </c>
      <c r="I39" s="76">
        <f>IF(OR($E39="",$G39=""),"",IF(G39&gt;E39,3,IF(E39=G39,1,0)))</f>
      </c>
      <c r="K39" s="3" t="str">
        <f>Vorgaben!B13</f>
        <v>M22</v>
      </c>
      <c r="L39" s="19">
        <f>SUM(S39:U39)</f>
        <v>0</v>
      </c>
      <c r="M39" s="19">
        <f>SUM(I13,I26,I38)</f>
        <v>0</v>
      </c>
      <c r="N39" s="15">
        <f>SUM(G13,G26,G38)</f>
        <v>0</v>
      </c>
      <c r="O39" s="15" t="s">
        <v>15</v>
      </c>
      <c r="P39" s="15">
        <f>SUM(E13,E26,E38)</f>
        <v>0</v>
      </c>
      <c r="Q39" s="15">
        <f>N39-P39</f>
        <v>0</v>
      </c>
      <c r="R39" s="25"/>
      <c r="S39" s="11">
        <f>IF(OR(E13="",G13=""),0,1)</f>
        <v>0</v>
      </c>
      <c r="T39" s="11">
        <f>IF(OR(E26="",G26=""),0,1)</f>
        <v>0</v>
      </c>
      <c r="U39" s="11">
        <f>IF(OR(E38="",G38=""),0,1)</f>
        <v>0</v>
      </c>
    </row>
    <row r="40" spans="1:21" ht="12.75">
      <c r="A40" s="18">
        <f>Spielplan!$B88</f>
        <v>26</v>
      </c>
      <c r="B40" s="18" t="str">
        <f>Spielplan!$F88</f>
        <v>Erster Gruppe B</v>
      </c>
      <c r="C40" s="19" t="s">
        <v>14</v>
      </c>
      <c r="D40" s="20" t="str">
        <f>Spielplan!$H88</f>
        <v>Zweiter Gruppe A</v>
      </c>
      <c r="E40" s="15">
        <f>IF(Spielplan!$I88="","",Spielplan!$I88)</f>
      </c>
      <c r="F40" s="15" t="s">
        <v>15</v>
      </c>
      <c r="G40" s="15">
        <f>IF(Spielplan!$K88="","",Spielplan!$K88)</f>
      </c>
      <c r="H40" s="76">
        <f aca="true" t="shared" si="2" ref="H40:H50">IF(OR($E40="",$G40=""),"",IF(E40&gt;G40,3,IF(E40=G40,1,0)))</f>
      </c>
      <c r="I40" s="76">
        <f aca="true" t="shared" si="3" ref="I40:I50">IF(OR($E40="",$G40=""),"",IF(G40&gt;E40,3,IF(E40=G40,1,0)))</f>
      </c>
      <c r="K40" s="3" t="str">
        <f>Vorgaben!B14</f>
        <v>M23</v>
      </c>
      <c r="L40" s="19">
        <f>SUM(S40:U40)</f>
        <v>0</v>
      </c>
      <c r="M40" s="19">
        <f>SUM(H14,I25,H38)</f>
        <v>0</v>
      </c>
      <c r="N40" s="15">
        <f>SUM(E14,G25,E38)</f>
        <v>0</v>
      </c>
      <c r="O40" s="15" t="s">
        <v>15</v>
      </c>
      <c r="P40" s="15">
        <f>SUM(G14,E25,G38)</f>
        <v>0</v>
      </c>
      <c r="Q40" s="15">
        <f>N40-P40</f>
        <v>0</v>
      </c>
      <c r="S40" s="11">
        <f>IF(OR(E14="",G14=""),0,1)</f>
        <v>0</v>
      </c>
      <c r="T40" s="11">
        <f>IF(OR(E25="",G25=""),0,1)</f>
        <v>0</v>
      </c>
      <c r="U40" s="11">
        <f>IF(OR(E38="",G38=""),0,1)</f>
        <v>0</v>
      </c>
    </row>
    <row r="41" spans="1:21" ht="12.75">
      <c r="A41" s="18">
        <f>Spielplan!$B89</f>
        <v>27</v>
      </c>
      <c r="B41" s="18" t="str">
        <f>Spielplan!$F89</f>
        <v>Zweiter Gruppe E</v>
      </c>
      <c r="C41" s="19" t="s">
        <v>14</v>
      </c>
      <c r="D41" s="20" t="str">
        <f>Spielplan!$H89</f>
        <v>Zweiter Gruppe F</v>
      </c>
      <c r="E41" s="15">
        <f>IF(Spielplan!$I89="","",Spielplan!$I89)</f>
      </c>
      <c r="F41" s="15" t="s">
        <v>15</v>
      </c>
      <c r="G41" s="15">
        <f>IF(Spielplan!$K89="","",Spielplan!$K89)</f>
      </c>
      <c r="H41" s="76">
        <f t="shared" si="2"/>
      </c>
      <c r="I41" s="76">
        <f t="shared" si="3"/>
      </c>
      <c r="K41" s="3" t="str">
        <f>Vorgaben!B15</f>
        <v>M24</v>
      </c>
      <c r="L41" s="19">
        <f>SUM(S41:U41)</f>
        <v>0</v>
      </c>
      <c r="M41" s="19">
        <f>SUM(I14,H26,I37)</f>
        <v>0</v>
      </c>
      <c r="N41" s="15">
        <f>SUM(G14,E26,G37)</f>
        <v>0</v>
      </c>
      <c r="O41" s="15" t="s">
        <v>15</v>
      </c>
      <c r="P41" s="15">
        <f>SUM(E14,G26,E37)</f>
        <v>0</v>
      </c>
      <c r="Q41" s="15">
        <f>N41-P41</f>
        <v>0</v>
      </c>
      <c r="S41" s="11">
        <f>IF(OR(E14="",G14=""),0,1)</f>
        <v>0</v>
      </c>
      <c r="T41" s="11">
        <f>IF(OR(E26="",G26=""),0,1)</f>
        <v>0</v>
      </c>
      <c r="U41" s="11">
        <f>IF(OR(E37="",G37=""),0,1)</f>
        <v>0</v>
      </c>
    </row>
    <row r="42" spans="1:17" ht="12.75">
      <c r="A42" s="18">
        <f>Spielplan!$B90</f>
        <v>28</v>
      </c>
      <c r="B42" s="18" t="str">
        <f>Spielplan!$F90</f>
        <v>Erster Gruppe F</v>
      </c>
      <c r="C42" s="19" t="s">
        <v>14</v>
      </c>
      <c r="D42" s="20" t="str">
        <f>Spielplan!$H90</f>
        <v>Zweiter Gruppe D</v>
      </c>
      <c r="E42" s="15">
        <f>IF(Spielplan!$I90="","",Spielplan!$I90)</f>
      </c>
      <c r="F42" s="15" t="s">
        <v>15</v>
      </c>
      <c r="G42" s="15">
        <f>IF(Spielplan!$K90="","",Spielplan!$K90)</f>
      </c>
      <c r="H42" s="76">
        <f t="shared" si="2"/>
      </c>
      <c r="I42" s="76">
        <f t="shared" si="3"/>
      </c>
      <c r="K42" s="141"/>
      <c r="L42" s="19"/>
      <c r="M42" s="19"/>
      <c r="N42" s="15"/>
      <c r="O42" s="15"/>
      <c r="P42" s="15"/>
      <c r="Q42" s="15"/>
    </row>
    <row r="43" spans="1:23" ht="12.75">
      <c r="A43" s="18">
        <f>Spielplan!$B91</f>
        <v>29</v>
      </c>
      <c r="B43" s="18" t="str">
        <f>Spielplan!$F91</f>
        <v>Erster Gruppe A</v>
      </c>
      <c r="C43" s="19" t="s">
        <v>14</v>
      </c>
      <c r="D43" s="20" t="str">
        <f>Spielplan!$H91</f>
        <v>Zweiter Gruppe C</v>
      </c>
      <c r="E43" s="15">
        <f>IF(Spielplan!$I91="","",Spielplan!$I91)</f>
      </c>
      <c r="F43" s="15" t="s">
        <v>15</v>
      </c>
      <c r="G43" s="15">
        <f>IF(Spielplan!$K91="","",Spielplan!$K91)</f>
      </c>
      <c r="H43" s="76">
        <f t="shared" si="2"/>
      </c>
      <c r="I43" s="76">
        <f t="shared" si="3"/>
      </c>
      <c r="K43" s="177" t="s">
        <v>61</v>
      </c>
      <c r="L43" s="174" t="s">
        <v>37</v>
      </c>
      <c r="M43" s="174" t="s">
        <v>1</v>
      </c>
      <c r="N43" s="174" t="s">
        <v>2</v>
      </c>
      <c r="O43" s="174"/>
      <c r="P43" s="174"/>
      <c r="Q43" s="174" t="s">
        <v>38</v>
      </c>
      <c r="W43" s="173" t="s">
        <v>72</v>
      </c>
    </row>
    <row r="44" spans="1:23" ht="12.75">
      <c r="A44" s="18">
        <f>Spielplan!$B92</f>
        <v>30</v>
      </c>
      <c r="B44" s="18" t="str">
        <f>Spielplan!$F92</f>
        <v>Zweiter Gruppe A</v>
      </c>
      <c r="C44" s="19" t="s">
        <v>14</v>
      </c>
      <c r="D44" s="20" t="str">
        <f>Spielplan!$H92</f>
        <v>Erster Gruppe C</v>
      </c>
      <c r="E44" s="15">
        <f>IF(Spielplan!$I92="","",Spielplan!$I92)</f>
      </c>
      <c r="F44" s="15" t="s">
        <v>15</v>
      </c>
      <c r="G44" s="15">
        <f>IF(Spielplan!$K92="","",Spielplan!$K92)</f>
      </c>
      <c r="H44" s="76">
        <f t="shared" si="2"/>
      </c>
      <c r="I44" s="76">
        <f t="shared" si="3"/>
      </c>
      <c r="K44" s="176"/>
      <c r="L44" s="174"/>
      <c r="M44" s="174"/>
      <c r="N44" s="174"/>
      <c r="O44" s="174"/>
      <c r="P44" s="174"/>
      <c r="Q44" s="174"/>
      <c r="W44" s="173"/>
    </row>
    <row r="45" spans="1:23" ht="12.75">
      <c r="A45" s="18">
        <f>Spielplan!$B93</f>
        <v>31</v>
      </c>
      <c r="B45" s="18" t="str">
        <f>Spielplan!$F93</f>
        <v>Erster Gruppe D</v>
      </c>
      <c r="C45" s="19" t="s">
        <v>14</v>
      </c>
      <c r="D45" s="20" t="str">
        <f>Spielplan!$H93</f>
        <v>Zweiter Gruppe E</v>
      </c>
      <c r="E45" s="15">
        <f>IF(Spielplan!$I93="","",Spielplan!$I93)</f>
      </c>
      <c r="F45" s="15" t="s">
        <v>15</v>
      </c>
      <c r="G45" s="15">
        <f>IF(Spielplan!$K93="","",Spielplan!$K93)</f>
      </c>
      <c r="H45" s="76">
        <f t="shared" si="2"/>
      </c>
      <c r="I45" s="76">
        <f t="shared" si="3"/>
      </c>
      <c r="K45" s="3" t="str">
        <f>B39</f>
        <v>Erster Gruppe A</v>
      </c>
      <c r="L45" s="19">
        <f>SUM(S45:T45)</f>
        <v>0</v>
      </c>
      <c r="M45" s="19">
        <f>SUM(H39,H43)</f>
        <v>0</v>
      </c>
      <c r="N45" s="15">
        <f>SUM(E39,E43)</f>
        <v>0</v>
      </c>
      <c r="O45" s="15" t="s">
        <v>15</v>
      </c>
      <c r="P45" s="15">
        <f>SUM(G39,G43)</f>
        <v>0</v>
      </c>
      <c r="Q45" s="15">
        <f>N45-P45</f>
        <v>0</v>
      </c>
      <c r="R45" s="23"/>
      <c r="S45" s="11">
        <f>IF(OR(E39="",G39=""),0,1)</f>
        <v>0</v>
      </c>
      <c r="T45" s="11">
        <f>IF(OR(E43="",G43=""),0,1)</f>
        <v>0</v>
      </c>
      <c r="W45" s="11">
        <f>SUM(L45:L47)/2</f>
        <v>0</v>
      </c>
    </row>
    <row r="46" spans="1:20" ht="12.75">
      <c r="A46" s="18">
        <f>Spielplan!$B94</f>
        <v>32</v>
      </c>
      <c r="B46" s="18" t="str">
        <f>Spielplan!$F94</f>
        <v>Erster Gruppe F</v>
      </c>
      <c r="C46" s="19" t="s">
        <v>14</v>
      </c>
      <c r="D46" s="20" t="str">
        <f>Spielplan!$H94</f>
        <v>Erster Gruppe E</v>
      </c>
      <c r="E46" s="15">
        <f>IF(Spielplan!$I94="","",Spielplan!$I94)</f>
      </c>
      <c r="F46" s="15" t="s">
        <v>15</v>
      </c>
      <c r="G46" s="15">
        <f>IF(Spielplan!$K94="","",Spielplan!$K94)</f>
      </c>
      <c r="H46" s="76">
        <f t="shared" si="2"/>
      </c>
      <c r="I46" s="76">
        <f t="shared" si="3"/>
      </c>
      <c r="K46" s="74" t="str">
        <f>D39</f>
        <v>Zweiter Gruppe B</v>
      </c>
      <c r="L46" s="19">
        <f>SUM(S46:T46)</f>
        <v>0</v>
      </c>
      <c r="M46" s="19">
        <f>SUM(I39,H47)</f>
        <v>0</v>
      </c>
      <c r="N46" s="15">
        <f>SUM(G39,E47)</f>
        <v>0</v>
      </c>
      <c r="O46" s="15" t="s">
        <v>15</v>
      </c>
      <c r="P46" s="15">
        <f>SUM(E39,G47)</f>
        <v>0</v>
      </c>
      <c r="Q46" s="15">
        <f>N46-P46</f>
        <v>0</v>
      </c>
      <c r="R46" s="25"/>
      <c r="S46" s="11">
        <f>IF(OR(E39="",G39=""),0,1)</f>
        <v>0</v>
      </c>
      <c r="T46" s="11">
        <f>IF(OR(E47="",G47=""),0,1)</f>
        <v>0</v>
      </c>
    </row>
    <row r="47" spans="1:20" ht="12.75">
      <c r="A47" s="18">
        <f>Spielplan!$B95</f>
        <v>33</v>
      </c>
      <c r="B47" s="18" t="str">
        <f>Spielplan!$F95</f>
        <v>Zweiter Gruppe B</v>
      </c>
      <c r="C47" s="19" t="s">
        <v>14</v>
      </c>
      <c r="D47" s="20" t="str">
        <f>Spielplan!$H95</f>
        <v>Zweiter Gruppe C</v>
      </c>
      <c r="E47" s="15">
        <f>IF(Spielplan!$I95="","",Spielplan!$I95)</f>
      </c>
      <c r="F47" s="15" t="s">
        <v>15</v>
      </c>
      <c r="G47" s="15">
        <f>IF(Spielplan!$K95="","",Spielplan!$K95)</f>
      </c>
      <c r="H47" s="76">
        <f t="shared" si="2"/>
      </c>
      <c r="I47" s="76">
        <f t="shared" si="3"/>
      </c>
      <c r="K47" s="74" t="str">
        <f>D43</f>
        <v>Zweiter Gruppe C</v>
      </c>
      <c r="L47" s="19">
        <f>SUM(S47:T47)</f>
        <v>0</v>
      </c>
      <c r="M47" s="19">
        <f>SUM(I43,I47)</f>
        <v>0</v>
      </c>
      <c r="N47" s="15">
        <f>SUM(G43,G47)</f>
        <v>0</v>
      </c>
      <c r="O47" s="15" t="s">
        <v>15</v>
      </c>
      <c r="P47" s="15">
        <f>SUM(E43,E47)</f>
        <v>0</v>
      </c>
      <c r="Q47" s="15">
        <f>N47-P47</f>
        <v>0</v>
      </c>
      <c r="S47" s="11">
        <f>IF(OR(E43="",G43=""),0,1)</f>
        <v>0</v>
      </c>
      <c r="T47" s="11">
        <f>IF(OR(E47="",G47=""),0,1)</f>
        <v>0</v>
      </c>
    </row>
    <row r="48" spans="1:23" ht="12.75">
      <c r="A48" s="18">
        <f>Spielplan!$B96</f>
        <v>34</v>
      </c>
      <c r="B48" s="18" t="str">
        <f>Spielplan!$F96</f>
        <v>Erster Gruppe B</v>
      </c>
      <c r="C48" s="19" t="s">
        <v>14</v>
      </c>
      <c r="D48" s="20" t="str">
        <f>Spielplan!$H96</f>
        <v>Erster Gruppe C</v>
      </c>
      <c r="E48" s="15">
        <f>IF(Spielplan!$I96="","",Spielplan!$I96)</f>
      </c>
      <c r="F48" s="15" t="s">
        <v>15</v>
      </c>
      <c r="G48" s="15">
        <f>IF(Spielplan!$K96="","",Spielplan!$K96)</f>
      </c>
      <c r="H48" s="76">
        <f t="shared" si="2"/>
      </c>
      <c r="I48" s="76">
        <f t="shared" si="3"/>
      </c>
      <c r="K48" s="174" t="s">
        <v>62</v>
      </c>
      <c r="L48" s="174" t="s">
        <v>37</v>
      </c>
      <c r="M48" s="174" t="s">
        <v>1</v>
      </c>
      <c r="N48" s="174" t="s">
        <v>2</v>
      </c>
      <c r="O48" s="174"/>
      <c r="P48" s="174"/>
      <c r="Q48" s="174" t="s">
        <v>38</v>
      </c>
      <c r="W48" s="173" t="s">
        <v>73</v>
      </c>
    </row>
    <row r="49" spans="1:23" ht="12.75">
      <c r="A49" s="18">
        <f>Spielplan!$B97</f>
        <v>35</v>
      </c>
      <c r="B49" s="18" t="str">
        <f>Spielplan!$F97</f>
        <v>Erster Gruppe D</v>
      </c>
      <c r="C49" s="19" t="s">
        <v>14</v>
      </c>
      <c r="D49" s="20" t="str">
        <f>Spielplan!$H97</f>
        <v>Zweiter Gruppe F</v>
      </c>
      <c r="E49" s="15">
        <f>IF(Spielplan!$I97="","",Spielplan!$I97)</f>
      </c>
      <c r="F49" s="15" t="s">
        <v>15</v>
      </c>
      <c r="G49" s="15">
        <f>IF(Spielplan!$K97="","",Spielplan!$K97)</f>
      </c>
      <c r="H49" s="76">
        <f t="shared" si="2"/>
      </c>
      <c r="I49" s="76">
        <f t="shared" si="3"/>
      </c>
      <c r="K49" s="174"/>
      <c r="L49" s="174"/>
      <c r="M49" s="174"/>
      <c r="N49" s="174"/>
      <c r="O49" s="174"/>
      <c r="P49" s="174"/>
      <c r="Q49" s="174"/>
      <c r="W49" s="173"/>
    </row>
    <row r="50" spans="1:23" ht="12.75">
      <c r="A50" s="18">
        <f>Spielplan!$B98</f>
        <v>36</v>
      </c>
      <c r="B50" s="18" t="str">
        <f>Spielplan!$F98</f>
        <v>Erster Gruppe E</v>
      </c>
      <c r="C50" s="19" t="s">
        <v>14</v>
      </c>
      <c r="D50" s="20" t="str">
        <f>Spielplan!$H98</f>
        <v>Zweiter Gruppe D</v>
      </c>
      <c r="E50" s="15">
        <f>IF(Spielplan!$I98="","",Spielplan!$I98)</f>
      </c>
      <c r="F50" s="15" t="s">
        <v>15</v>
      </c>
      <c r="G50" s="15">
        <f>IF(Spielplan!$K98="","",Spielplan!$K98)</f>
      </c>
      <c r="H50" s="76">
        <f t="shared" si="2"/>
      </c>
      <c r="I50" s="76">
        <f t="shared" si="3"/>
      </c>
      <c r="K50" s="3" t="str">
        <f>B40</f>
        <v>Erster Gruppe B</v>
      </c>
      <c r="L50" s="19">
        <f>SUM(S50:T50)</f>
        <v>0</v>
      </c>
      <c r="M50" s="19">
        <f>SUM(H40,H48)</f>
        <v>0</v>
      </c>
      <c r="N50" s="15">
        <f>SUM(E40,E48)</f>
        <v>0</v>
      </c>
      <c r="O50" s="15" t="s">
        <v>15</v>
      </c>
      <c r="P50" s="15">
        <f>SUM(G40,G48)</f>
        <v>0</v>
      </c>
      <c r="Q50" s="15">
        <f>N50-P50</f>
        <v>0</v>
      </c>
      <c r="R50" s="23"/>
      <c r="S50" s="11">
        <f>IF(OR(E40="",G40=""),0,1)</f>
        <v>0</v>
      </c>
      <c r="T50" s="11">
        <f>IF(OR(E48="",G48=""),0,1)</f>
        <v>0</v>
      </c>
      <c r="W50" s="11">
        <f>SUM(L50:L52)/2</f>
        <v>0</v>
      </c>
    </row>
    <row r="51" spans="11:20" ht="12.75">
      <c r="K51" s="74" t="str">
        <f>D40</f>
        <v>Zweiter Gruppe A</v>
      </c>
      <c r="L51" s="19">
        <f>SUM(S51:T51)</f>
        <v>0</v>
      </c>
      <c r="M51" s="19">
        <f>SUM(I40,H44)</f>
        <v>0</v>
      </c>
      <c r="N51" s="15">
        <f>SUM(G40,E44)</f>
        <v>0</v>
      </c>
      <c r="O51" s="15" t="s">
        <v>15</v>
      </c>
      <c r="P51" s="15">
        <f>SUM(E40,G44)</f>
        <v>0</v>
      </c>
      <c r="Q51" s="15">
        <f>N51-P51</f>
        <v>0</v>
      </c>
      <c r="R51" s="25"/>
      <c r="S51" s="11">
        <f>IF(OR(E40="",G40=""),0,1)</f>
        <v>0</v>
      </c>
      <c r="T51" s="11">
        <f>IF(OR(E44="",G44=""),0,1)</f>
        <v>0</v>
      </c>
    </row>
    <row r="52" spans="11:20" ht="12.75">
      <c r="K52" s="74" t="str">
        <f>D44</f>
        <v>Erster Gruppe C</v>
      </c>
      <c r="L52" s="19">
        <f>SUM(S52:T52)</f>
        <v>0</v>
      </c>
      <c r="M52" s="19">
        <f>SUM(I44,I48)</f>
        <v>0</v>
      </c>
      <c r="N52" s="15">
        <f>SUM(G44,G48)</f>
        <v>0</v>
      </c>
      <c r="O52" s="15" t="s">
        <v>15</v>
      </c>
      <c r="P52" s="15">
        <f>SUM(E44,E48)</f>
        <v>0</v>
      </c>
      <c r="Q52" s="15">
        <f>N52-P52</f>
        <v>0</v>
      </c>
      <c r="S52" s="11">
        <f>IF(OR(E44="",G44=""),0,1)</f>
        <v>0</v>
      </c>
      <c r="T52" s="11">
        <f>IF(OR(E48="",G48=""),0,1)</f>
        <v>0</v>
      </c>
    </row>
    <row r="53" spans="11:23" ht="12.75">
      <c r="K53" s="174" t="s">
        <v>89</v>
      </c>
      <c r="L53" s="174" t="s">
        <v>37</v>
      </c>
      <c r="M53" s="174" t="s">
        <v>1</v>
      </c>
      <c r="N53" s="174" t="s">
        <v>2</v>
      </c>
      <c r="O53" s="174"/>
      <c r="P53" s="174"/>
      <c r="Q53" s="174" t="s">
        <v>38</v>
      </c>
      <c r="W53" s="173" t="s">
        <v>105</v>
      </c>
    </row>
    <row r="54" spans="11:23" ht="12.75">
      <c r="K54" s="174"/>
      <c r="L54" s="174"/>
      <c r="M54" s="174"/>
      <c r="N54" s="174"/>
      <c r="O54" s="174"/>
      <c r="P54" s="174"/>
      <c r="Q54" s="174"/>
      <c r="W54" s="173"/>
    </row>
    <row r="55" spans="11:23" ht="12.75">
      <c r="K55" s="3" t="str">
        <f>B45</f>
        <v>Erster Gruppe D</v>
      </c>
      <c r="L55" s="19">
        <f>SUM(S55:T55)</f>
        <v>0</v>
      </c>
      <c r="M55" s="19">
        <f>SUM(H45,H49)</f>
        <v>0</v>
      </c>
      <c r="N55" s="15">
        <f>SUM(E45,E49)</f>
        <v>0</v>
      </c>
      <c r="O55" s="15" t="s">
        <v>15</v>
      </c>
      <c r="P55" s="15">
        <f>SUM(G45,G49)</f>
        <v>0</v>
      </c>
      <c r="Q55" s="15">
        <f>N55-P55</f>
        <v>0</v>
      </c>
      <c r="R55" s="23"/>
      <c r="S55" s="11">
        <f>IF(OR(E45="",G45=""),0,1)</f>
        <v>0</v>
      </c>
      <c r="T55" s="11">
        <f>IF(OR(E49="",G49=""),0,1)</f>
        <v>0</v>
      </c>
      <c r="W55" s="11">
        <f>SUM(L55:L57)/2</f>
        <v>0</v>
      </c>
    </row>
    <row r="56" spans="11:20" ht="12.75">
      <c r="K56" s="74" t="str">
        <f>D45</f>
        <v>Zweiter Gruppe E</v>
      </c>
      <c r="L56" s="19">
        <f>SUM(S56:T56)</f>
        <v>0</v>
      </c>
      <c r="M56" s="19">
        <f>SUM(H41,I45)</f>
        <v>0</v>
      </c>
      <c r="N56" s="15">
        <f>SUM(E41,G45)</f>
        <v>0</v>
      </c>
      <c r="O56" s="15" t="s">
        <v>15</v>
      </c>
      <c r="P56" s="15">
        <f>SUM(G41,E45)</f>
        <v>0</v>
      </c>
      <c r="Q56" s="15">
        <f>N56-P56</f>
        <v>0</v>
      </c>
      <c r="R56" s="25"/>
      <c r="S56" s="11">
        <f>IF(OR(E41="",G41=""),0,1)</f>
        <v>0</v>
      </c>
      <c r="T56" s="11">
        <f>IF(OR(E45="",G45=""),0,1)</f>
        <v>0</v>
      </c>
    </row>
    <row r="57" spans="11:20" ht="12.75">
      <c r="K57" s="74" t="str">
        <f>D41</f>
        <v>Zweiter Gruppe F</v>
      </c>
      <c r="L57" s="19">
        <f>SUM(S57:T57)</f>
        <v>0</v>
      </c>
      <c r="M57" s="19">
        <f>SUM(I41,I49)</f>
        <v>0</v>
      </c>
      <c r="N57" s="15">
        <f>SUM(G41,G49)</f>
        <v>0</v>
      </c>
      <c r="O57" s="15" t="s">
        <v>15</v>
      </c>
      <c r="P57" s="15">
        <f>SUM(E41,E49)</f>
        <v>0</v>
      </c>
      <c r="Q57" s="15">
        <f>N57-P57</f>
        <v>0</v>
      </c>
      <c r="S57" s="11">
        <f>IF(OR(E41="",G41=""),0,1)</f>
        <v>0</v>
      </c>
      <c r="T57" s="11">
        <f>IF(OR(E49="",G49=""),0,1)</f>
        <v>0</v>
      </c>
    </row>
    <row r="58" spans="11:23" ht="12.75">
      <c r="K58" s="174" t="s">
        <v>90</v>
      </c>
      <c r="L58" s="174" t="s">
        <v>37</v>
      </c>
      <c r="M58" s="174" t="s">
        <v>1</v>
      </c>
      <c r="N58" s="174" t="s">
        <v>2</v>
      </c>
      <c r="O58" s="174"/>
      <c r="P58" s="174"/>
      <c r="Q58" s="174" t="s">
        <v>38</v>
      </c>
      <c r="W58" s="173" t="s">
        <v>106</v>
      </c>
    </row>
    <row r="59" spans="11:23" ht="12.75">
      <c r="K59" s="174"/>
      <c r="L59" s="174"/>
      <c r="M59" s="174"/>
      <c r="N59" s="174"/>
      <c r="O59" s="174"/>
      <c r="P59" s="174"/>
      <c r="Q59" s="174"/>
      <c r="W59" s="173"/>
    </row>
    <row r="60" spans="11:23" ht="12.75">
      <c r="K60" s="3" t="str">
        <f>B50</f>
        <v>Erster Gruppe E</v>
      </c>
      <c r="L60" s="19">
        <f>SUM(S60:T60)</f>
        <v>0</v>
      </c>
      <c r="M60" s="19">
        <f>SUM(I46,H50)</f>
        <v>0</v>
      </c>
      <c r="N60" s="15">
        <f>SUM(G46,E50)</f>
        <v>0</v>
      </c>
      <c r="O60" s="15" t="s">
        <v>15</v>
      </c>
      <c r="P60" s="15">
        <f>SUM(E46,G50)</f>
        <v>0</v>
      </c>
      <c r="Q60" s="15">
        <f>N60-P60</f>
        <v>0</v>
      </c>
      <c r="R60" s="23"/>
      <c r="S60" s="11">
        <f>IF(OR(E46="",G46=""),0,1)</f>
        <v>0</v>
      </c>
      <c r="T60" s="11">
        <f>IF(OR(E50="",G50=""),0,1)</f>
        <v>0</v>
      </c>
      <c r="W60" s="11">
        <f>SUM(L60:L62)/2</f>
        <v>0</v>
      </c>
    </row>
    <row r="61" spans="11:20" ht="12.75">
      <c r="K61" s="74" t="str">
        <f>D50</f>
        <v>Zweiter Gruppe D</v>
      </c>
      <c r="L61" s="19">
        <f>SUM(S61:T61)</f>
        <v>0</v>
      </c>
      <c r="M61" s="19">
        <f>SUM(I42,I50)</f>
        <v>0</v>
      </c>
      <c r="N61" s="15">
        <f>SUM(G42,G50)</f>
        <v>0</v>
      </c>
      <c r="O61" s="15" t="s">
        <v>15</v>
      </c>
      <c r="P61" s="15">
        <f>SUM(E42,E50)</f>
        <v>0</v>
      </c>
      <c r="Q61" s="15">
        <f>N61-P61</f>
        <v>0</v>
      </c>
      <c r="R61" s="25"/>
      <c r="S61" s="11">
        <f>IF(OR(E42="",G42=""),0,1)</f>
        <v>0</v>
      </c>
      <c r="T61" s="11">
        <f>IF(OR(E50="",G50=""),0,1)</f>
        <v>0</v>
      </c>
    </row>
    <row r="62" spans="11:20" ht="12.75">
      <c r="K62" s="74" t="str">
        <f>B42</f>
        <v>Erster Gruppe F</v>
      </c>
      <c r="L62" s="19">
        <f>SUM(S62:T62)</f>
        <v>0</v>
      </c>
      <c r="M62" s="19">
        <f>SUM(H42,H46)</f>
        <v>0</v>
      </c>
      <c r="N62" s="15">
        <f>SUM(E42,E46)</f>
        <v>0</v>
      </c>
      <c r="O62" s="15" t="s">
        <v>15</v>
      </c>
      <c r="P62" s="15">
        <f>SUM(G42,G46)</f>
        <v>0</v>
      </c>
      <c r="Q62" s="15">
        <f>N62-P62</f>
        <v>0</v>
      </c>
      <c r="S62" s="11">
        <f>IF(OR(E42="",G42=""),0,1)</f>
        <v>0</v>
      </c>
      <c r="T62" s="11">
        <f>IF(OR(E46="",G46=""),0,1)</f>
        <v>0</v>
      </c>
    </row>
  </sheetData>
  <sheetProtection/>
  <mergeCells count="56">
    <mergeCell ref="Q43:Q44"/>
    <mergeCell ref="N36:P37"/>
    <mergeCell ref="Q36:Q37"/>
    <mergeCell ref="L22:L23"/>
    <mergeCell ref="M22:M23"/>
    <mergeCell ref="N22:P23"/>
    <mergeCell ref="Q22:Q23"/>
    <mergeCell ref="Q29:Q30"/>
    <mergeCell ref="L29:L30"/>
    <mergeCell ref="M29:M30"/>
    <mergeCell ref="M48:M49"/>
    <mergeCell ref="N29:P30"/>
    <mergeCell ref="K43:K44"/>
    <mergeCell ref="K22:K23"/>
    <mergeCell ref="K36:K37"/>
    <mergeCell ref="L36:L37"/>
    <mergeCell ref="M36:M37"/>
    <mergeCell ref="N43:P44"/>
    <mergeCell ref="M43:M44"/>
    <mergeCell ref="L43:L44"/>
    <mergeCell ref="N48:P49"/>
    <mergeCell ref="Q48:Q49"/>
    <mergeCell ref="Q15:Q16"/>
    <mergeCell ref="K15:K16"/>
    <mergeCell ref="L15:L16"/>
    <mergeCell ref="M15:M16"/>
    <mergeCell ref="N15:P16"/>
    <mergeCell ref="K48:K49"/>
    <mergeCell ref="K29:K30"/>
    <mergeCell ref="L48:L49"/>
    <mergeCell ref="Q8:Q9"/>
    <mergeCell ref="E2:G2"/>
    <mergeCell ref="N2:P2"/>
    <mergeCell ref="K8:K9"/>
    <mergeCell ref="L8:L9"/>
    <mergeCell ref="M8:M9"/>
    <mergeCell ref="N8:P9"/>
    <mergeCell ref="Q53:Q54"/>
    <mergeCell ref="K58:K59"/>
    <mergeCell ref="L58:L59"/>
    <mergeCell ref="M58:M59"/>
    <mergeCell ref="N58:P59"/>
    <mergeCell ref="Q58:Q59"/>
    <mergeCell ref="K53:K54"/>
    <mergeCell ref="L53:L54"/>
    <mergeCell ref="M53:M54"/>
    <mergeCell ref="N53:P54"/>
    <mergeCell ref="W48:W49"/>
    <mergeCell ref="W53:W54"/>
    <mergeCell ref="W58:W59"/>
    <mergeCell ref="W8:W9"/>
    <mergeCell ref="W15:W16"/>
    <mergeCell ref="W22:W23"/>
    <mergeCell ref="W36:W37"/>
    <mergeCell ref="W29:W30"/>
    <mergeCell ref="W43:W44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Wickenhäuser, Eugen</dc:creator>
  <cp:keywords/>
  <dc:description/>
  <cp:lastModifiedBy>Wickenhäuser, Eugen</cp:lastModifiedBy>
  <cp:lastPrinted>2014-01-10T07:28:18Z</cp:lastPrinted>
  <dcterms:created xsi:type="dcterms:W3CDTF">1999-01-27T19:57:19Z</dcterms:created>
  <dcterms:modified xsi:type="dcterms:W3CDTF">2016-07-05T13:37:41Z</dcterms:modified>
  <cp:category/>
  <cp:version/>
  <cp:contentType/>
  <cp:contentStatus/>
</cp:coreProperties>
</file>