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SheetTabs="0" xWindow="240" yWindow="120" windowWidth="9120" windowHeight="4440" activeTab="2"/>
  </bookViews>
  <sheets>
    <sheet name="Info" sheetId="1" r:id="rId1"/>
    <sheet name="Hauptmenue" sheetId="2" r:id="rId2"/>
    <sheet name="Spielplan" sheetId="3" r:id="rId3"/>
    <sheet name="Vorgaben" sheetId="4" r:id="rId4"/>
    <sheet name="Gruppen-Tabellen" sheetId="5" r:id="rId5"/>
    <sheet name="Rechnen" sheetId="6" r:id="rId6"/>
  </sheets>
  <definedNames>
    <definedName name="_xlnm.Print_Area" localSheetId="4">'Gruppen-Tabellen'!$A$1:$I$29</definedName>
    <definedName name="_xlnm.Print_Area" localSheetId="2">'Spielplan'!$A$1:$P$125</definedName>
    <definedName name="_xlnm.Print_Area" localSheetId="3">'Vorgaben'!$A$1:$B$14</definedName>
    <definedName name="_xlnm.Print_Titles" localSheetId="2">'Spielplan'!$1:$4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wickenh1</author>
  </authors>
  <commentList>
    <comment ref="O51" authorId="0">
      <text>
        <r>
          <rPr>
            <b/>
            <sz val="8"/>
            <rFont val="Tahoma"/>
            <family val="0"/>
          </rPr>
          <t>Wickie:</t>
        </r>
        <r>
          <rPr>
            <sz val="8"/>
            <rFont val="Tahoma"/>
            <family val="0"/>
          </rPr>
          <t xml:space="preserve">
Dies ist das letzte Gruppenspiel </t>
        </r>
        <r>
          <rPr>
            <b/>
            <sz val="8"/>
            <rFont val="Tahoma"/>
            <family val="2"/>
          </rPr>
          <t>Gr. D</t>
        </r>
        <r>
          <rPr>
            <sz val="8"/>
            <rFont val="Tahoma"/>
            <family val="0"/>
          </rPr>
          <t>. 
Bitte Gruppentabelle aktuallisieren, um die korrekte Mannschaft in das Viertelfinale einzutragen.</t>
        </r>
      </text>
    </comment>
    <comment ref="O53" authorId="0">
      <text>
        <r>
          <rPr>
            <b/>
            <sz val="8"/>
            <rFont val="Tahoma"/>
            <family val="0"/>
          </rPr>
          <t>Wickie:</t>
        </r>
        <r>
          <rPr>
            <sz val="8"/>
            <rFont val="Tahoma"/>
            <family val="0"/>
          </rPr>
          <t xml:space="preserve">
Dies ist das letzte Gruppenspiel </t>
        </r>
        <r>
          <rPr>
            <b/>
            <sz val="8"/>
            <rFont val="Tahoma"/>
            <family val="2"/>
          </rPr>
          <t>Gr. A</t>
        </r>
        <r>
          <rPr>
            <sz val="8"/>
            <rFont val="Tahoma"/>
            <family val="0"/>
          </rPr>
          <t>. 
Bitte Gruppentabelle aktuallisieren, um die korrekte Mannschaft in das Viertelfinale einzutragen.</t>
        </r>
      </text>
    </comment>
    <comment ref="O55" authorId="0">
      <text>
        <r>
          <rPr>
            <b/>
            <sz val="8"/>
            <rFont val="Tahoma"/>
            <family val="0"/>
          </rPr>
          <t>Wickie:</t>
        </r>
        <r>
          <rPr>
            <sz val="8"/>
            <rFont val="Tahoma"/>
            <family val="0"/>
          </rPr>
          <t xml:space="preserve">
Dies ist das letzte Gruppenspiel </t>
        </r>
        <r>
          <rPr>
            <b/>
            <sz val="8"/>
            <rFont val="Tahoma"/>
            <family val="2"/>
          </rPr>
          <t>Gr. B</t>
        </r>
        <r>
          <rPr>
            <sz val="8"/>
            <rFont val="Tahoma"/>
            <family val="0"/>
          </rPr>
          <t>. 
Bitte Gruppentabelle aktuallisieren, um die korrekte Mannschaft in das Viertelfinale einzutragen.</t>
        </r>
      </text>
    </comment>
    <comment ref="O57" authorId="0">
      <text>
        <r>
          <rPr>
            <b/>
            <sz val="8"/>
            <rFont val="Tahoma"/>
            <family val="0"/>
          </rPr>
          <t>Wickie:</t>
        </r>
        <r>
          <rPr>
            <sz val="8"/>
            <rFont val="Tahoma"/>
            <family val="0"/>
          </rPr>
          <t xml:space="preserve">
Dies ist das letzte Gruppenspiel Gr. C. 
Bitte Gruppentabelle aktuallisieren, um die korrekte Mannschaft in das Viertelfinale einzutragen.</t>
        </r>
      </text>
    </comment>
  </commentList>
</comments>
</file>

<file path=xl/comments4.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Spielzeit nach dem letzten Gruppenspiel,
für die Endrunde</t>
        </r>
      </text>
    </comment>
    <comment ref="D13" authorId="0">
      <text>
        <r>
          <rPr>
            <b/>
            <sz val="8"/>
            <rFont val="Tahoma"/>
            <family val="0"/>
          </rPr>
          <t>Wickie:</t>
        </r>
        <r>
          <rPr>
            <sz val="8"/>
            <rFont val="Tahoma"/>
            <family val="0"/>
          </rPr>
          <t xml:space="preserve">
hier Uhrzeit Beginn des 1. Spiels eintragen im Format hh:mm</t>
        </r>
      </text>
    </comment>
    <comment ref="D9" authorId="0">
      <text>
        <r>
          <rPr>
            <b/>
            <sz val="8"/>
            <rFont val="Tahoma"/>
            <family val="0"/>
          </rPr>
          <t>Wickie:</t>
        </r>
        <r>
          <rPr>
            <sz val="8"/>
            <rFont val="Tahoma"/>
            <family val="0"/>
          </rPr>
          <t xml:space="preserve">
hier bitte die gewünschte Pause zwischen den Endrundenspiele 
eintragen Format hh:mm</t>
        </r>
      </text>
    </comment>
    <comment ref="F9" authorId="0">
      <text>
        <r>
          <rPr>
            <b/>
            <sz val="8"/>
            <rFont val="Tahoma"/>
            <family val="0"/>
          </rPr>
          <t>Wickie:</t>
        </r>
        <r>
          <rPr>
            <sz val="8"/>
            <rFont val="Tahoma"/>
            <family val="0"/>
          </rPr>
          <t xml:space="preserve">
hier bitte die gewünschte Pause nach dem Einlagespiel. Vorgabe 0 Minuten</t>
        </r>
      </text>
    </comment>
    <comment ref="D12" authorId="0">
      <text>
        <r>
          <rPr>
            <b/>
            <sz val="8"/>
            <rFont val="Tahoma"/>
            <family val="0"/>
          </rPr>
          <t>Wickie:</t>
        </r>
        <r>
          <rPr>
            <sz val="8"/>
            <rFont val="Tahoma"/>
            <family val="0"/>
          </rPr>
          <t xml:space="preserve">
hier Tag Beginn des Turnier
Format TT.MM.JJJJ</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<sst xmlns="http://schemas.openxmlformats.org/spreadsheetml/2006/main" count="536" uniqueCount="152">
  <si>
    <t>Gruppe A</t>
  </si>
  <si>
    <t>Pkte</t>
  </si>
  <si>
    <t>Tore</t>
  </si>
  <si>
    <t>Gruppe C</t>
  </si>
  <si>
    <t>Gruppe B</t>
  </si>
  <si>
    <t>Gruppe D</t>
  </si>
  <si>
    <t>Spiel Nr.</t>
  </si>
  <si>
    <t>Gruppe</t>
  </si>
  <si>
    <t>Vorrunde</t>
  </si>
  <si>
    <t>Ergebnis</t>
  </si>
  <si>
    <t>Platz 1</t>
  </si>
  <si>
    <t>Gr.A</t>
  </si>
  <si>
    <t>-</t>
  </si>
  <si>
    <t>:</t>
  </si>
  <si>
    <t>Platz 2</t>
  </si>
  <si>
    <t>Gr.B</t>
  </si>
  <si>
    <t>Gr.C</t>
  </si>
  <si>
    <t>Gr.D</t>
  </si>
  <si>
    <t>Viertelfinale</t>
  </si>
  <si>
    <t>Zweiter Gruppe A</t>
  </si>
  <si>
    <t>Erster Gruppe C</t>
  </si>
  <si>
    <t>Erster Gruppe B</t>
  </si>
  <si>
    <t>Zweiter Gruppe C</t>
  </si>
  <si>
    <t>Erster Gruppe A</t>
  </si>
  <si>
    <t>Zweiter Gruppe D</t>
  </si>
  <si>
    <t>Erster Gruppe D</t>
  </si>
  <si>
    <t>Zweiter Gruppe B</t>
  </si>
  <si>
    <t xml:space="preserve"> Halbfinale</t>
  </si>
  <si>
    <t>Spiel um den 3.Platz</t>
  </si>
  <si>
    <t>Finale</t>
  </si>
  <si>
    <t>Vorgaben</t>
  </si>
  <si>
    <t>hh:mm</t>
  </si>
  <si>
    <t>Spiel</t>
  </si>
  <si>
    <t>Mannschaft</t>
  </si>
  <si>
    <t>Punkte Mann-schaft Heim</t>
  </si>
  <si>
    <t>Punkte Mann-schaft Gast</t>
  </si>
  <si>
    <t>Spiele</t>
  </si>
  <si>
    <t>Diff.</t>
  </si>
  <si>
    <t>1. Spiel</t>
  </si>
  <si>
    <t>2. Spiel</t>
  </si>
  <si>
    <t>3. Spiel</t>
  </si>
  <si>
    <t>4. Spiel</t>
  </si>
  <si>
    <t>Summe aller Spiele Gruppe A</t>
  </si>
  <si>
    <t>Summe aller Spiele Gruppe B</t>
  </si>
  <si>
    <t>Hauptmenue</t>
  </si>
  <si>
    <t>Gruppeneinteilung - Tabellen</t>
  </si>
  <si>
    <t>Rang</t>
  </si>
  <si>
    <t>(Vorrunde)</t>
  </si>
  <si>
    <t>GruppeC</t>
  </si>
  <si>
    <t>Summe aller Spiele Gruppe C</t>
  </si>
  <si>
    <t>Summe aller Spiele Gruppe D</t>
  </si>
  <si>
    <t>Zeit
Beginn</t>
  </si>
  <si>
    <t>Platz</t>
  </si>
  <si>
    <t>1.</t>
  </si>
  <si>
    <t>2.</t>
  </si>
  <si>
    <t>3.</t>
  </si>
  <si>
    <t>4.</t>
  </si>
  <si>
    <t>5.</t>
  </si>
  <si>
    <t>am</t>
  </si>
  <si>
    <t>, den</t>
  </si>
  <si>
    <t>Beginn:</t>
  </si>
  <si>
    <t>Uhr</t>
  </si>
  <si>
    <t>Spielzeit:</t>
  </si>
  <si>
    <t>1 x</t>
  </si>
  <si>
    <t>| Pause:</t>
  </si>
  <si>
    <t>Platzierungen</t>
  </si>
  <si>
    <t xml:space="preserve"> </t>
  </si>
  <si>
    <t>Schiri 1</t>
  </si>
  <si>
    <t>Schiri 2</t>
  </si>
  <si>
    <t>Schiri 3</t>
  </si>
  <si>
    <t>Schiri 4</t>
  </si>
  <si>
    <t>Schiri 5</t>
  </si>
  <si>
    <t>Schiri 6</t>
  </si>
  <si>
    <t>Schiri 7</t>
  </si>
  <si>
    <t>Schiri 8</t>
  </si>
  <si>
    <t>Schiri 9</t>
  </si>
  <si>
    <t>Schiri 10</t>
  </si>
  <si>
    <t>Schiedsrichterliste</t>
  </si>
  <si>
    <t xml:space="preserve">Namen des Schiedsrichter zur Ziffer in die farbigen Felder einttragen. </t>
  </si>
  <si>
    <t>in die gelben Felder die Ziffer des Schiedsrichter gemäß der Liste eingeben und SR ist für das Spiel in der Zeile eingeteilt</t>
  </si>
  <si>
    <t>Platz 3</t>
  </si>
  <si>
    <t>Platz 4</t>
  </si>
  <si>
    <t>Pause 1:</t>
  </si>
  <si>
    <t>Pause 2</t>
  </si>
  <si>
    <t>in der</t>
  </si>
  <si>
    <t>Minuten</t>
  </si>
  <si>
    <t>Minute(n)</t>
  </si>
  <si>
    <t>Spielzeit 2</t>
  </si>
  <si>
    <t>Spielzeit 1</t>
  </si>
  <si>
    <t>Dauer</t>
  </si>
  <si>
    <t>Turnierbeginn:</t>
  </si>
  <si>
    <t>(zwischen den Spielen Vorrunde)</t>
  </si>
  <si>
    <t xml:space="preserve"> (Zwischen Spiele der Endrunde
Viertelfinale und nach Halbfinale)</t>
  </si>
  <si>
    <t>Einlagespiel</t>
  </si>
  <si>
    <t>E1</t>
  </si>
  <si>
    <t>E2</t>
  </si>
  <si>
    <t>Turnier-Tag</t>
  </si>
  <si>
    <t>TT.MM.JJJJ</t>
  </si>
  <si>
    <r>
      <t xml:space="preserve"> Endrunde               </t>
    </r>
    <r>
      <rPr>
        <sz val="10"/>
        <rFont val="Arial"/>
        <family val="2"/>
      </rPr>
      <t xml:space="preserve"> hh:mm</t>
    </r>
    <r>
      <rPr>
        <b/>
        <sz val="10"/>
        <rFont val="Arial"/>
        <family val="2"/>
      </rPr>
      <t xml:space="preserve"> 
</t>
    </r>
    <r>
      <rPr>
        <sz val="10"/>
        <rFont val="Arial"/>
        <family val="0"/>
      </rPr>
      <t>(Viertelfinale/ Halbfinale/Finale)
                                hh:mm</t>
    </r>
  </si>
  <si>
    <t xml:space="preserve"> I. Spiel um Platz 5 - 8 </t>
  </si>
  <si>
    <t xml:space="preserve"> II. Spiel um Platz 5 - 8 </t>
  </si>
  <si>
    <t>Spiel um den 7.Platz</t>
  </si>
  <si>
    <t>Spiel um den 5.Platz</t>
  </si>
  <si>
    <t>6.</t>
  </si>
  <si>
    <t>7.</t>
  </si>
  <si>
    <t>8.</t>
  </si>
  <si>
    <r>
      <t xml:space="preserve">                             </t>
    </r>
    <r>
      <rPr>
        <sz val="10"/>
        <rFont val="Arial"/>
        <family val="2"/>
      </rPr>
      <t xml:space="preserve"> </t>
    </r>
    <r>
      <rPr>
        <b/>
        <sz val="10"/>
        <rFont val="Arial"/>
        <family val="2"/>
      </rPr>
      <t xml:space="preserve">
                               hh:mm</t>
    </r>
    <r>
      <rPr>
        <sz val="10"/>
        <rFont val="Arial"/>
        <family val="0"/>
      </rPr>
      <t xml:space="preserve">
                              </t>
    </r>
  </si>
  <si>
    <t>Pause 3</t>
  </si>
  <si>
    <t xml:space="preserve"> (nach Einlagespiel)</t>
  </si>
  <si>
    <t>Spielzeit 3 Einlagespiel</t>
  </si>
  <si>
    <t>Mannschaften</t>
  </si>
  <si>
    <t>Eintragungen sind nur bei Mannschaftsnamen und bei den Zeitangaben (rot umrahmte Felder)  möglich !!</t>
  </si>
  <si>
    <t>20. Behördenfußballturnier
der Stadt Walldorf</t>
  </si>
  <si>
    <t>Verlierer Viertelfinale Spiel 37</t>
  </si>
  <si>
    <t>Verlierer Viertelfinale Spiel 38</t>
  </si>
  <si>
    <t>Verlierer Viertelfinale Spiel 39</t>
  </si>
  <si>
    <t>Verlierer Viertelfinale Spiel 40</t>
  </si>
  <si>
    <t>Sieger Viertelfinale Spiel 37</t>
  </si>
  <si>
    <t>Sieger Viertelfinale Spiel 38</t>
  </si>
  <si>
    <t>Sieger Viertelfinale Spiel 39</t>
  </si>
  <si>
    <t>Sieger Viertelfinale Spiel 40</t>
  </si>
  <si>
    <t>Verlierer  Spiel 41</t>
  </si>
  <si>
    <t>Verlierer Spiel 42</t>
  </si>
  <si>
    <t>Sieger Spiel 41</t>
  </si>
  <si>
    <t>Sieger  Spiel 42</t>
  </si>
  <si>
    <t>Verlierer Halbfinale Spiel 43</t>
  </si>
  <si>
    <t>Verlierer Halbfinale Spiel 44</t>
  </si>
  <si>
    <t>Sieger Halbfinale Spiel 43</t>
  </si>
  <si>
    <t>Sieger Halbfinale Spiel 44</t>
  </si>
  <si>
    <t>Sporthalle Schulzentrum Walldorf</t>
  </si>
  <si>
    <t>(Ausrichter Team "RATHAUS-ELF")</t>
  </si>
  <si>
    <t>Autobahnpolizei Walldorf</t>
  </si>
  <si>
    <t>Stadtwerke Walldorf</t>
  </si>
  <si>
    <t>Feuerwehr Walldorf</t>
  </si>
  <si>
    <t>Sozialamt Heidelberg</t>
  </si>
  <si>
    <t>Gemeinde Heddesheim</t>
  </si>
  <si>
    <t>Gemeinde Sandhausen</t>
  </si>
  <si>
    <t>Berufsfeuerwehr HD</t>
  </si>
  <si>
    <t>Polizeirevier Wiesloch</t>
  </si>
  <si>
    <t>Volksbank Wiesloch</t>
  </si>
  <si>
    <t>Stadt Bad Rappenau</t>
  </si>
  <si>
    <t>PZN Wiesloch</t>
  </si>
  <si>
    <t>Sparkasse Heidelberg</t>
  </si>
  <si>
    <t>Rechenzentrum HD</t>
  </si>
  <si>
    <t>Stadt Schwetzingen</t>
  </si>
  <si>
    <t>Neckar-Odenwald-Kreis</t>
  </si>
  <si>
    <t>Stadt Wiesloch</t>
  </si>
  <si>
    <t>Stadt Hockenheim</t>
  </si>
  <si>
    <t>Stadt Sinsheim</t>
  </si>
  <si>
    <t>Barmer</t>
  </si>
  <si>
    <t>Einlagespiel Rathaus-Damen</t>
  </si>
  <si>
    <t>Einlagespiel Rathaus-Oldies</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</si>
</sst>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h:mm;@"/>
    <numFmt numFmtId="206" formatCode="dddd"/>
    <numFmt numFmtId="207" formatCode="m"/>
  </numFmts>
  <fonts count="93">
    <font>
      <sz val="10"/>
      <name val="Arial"/>
      <family val="0"/>
    </font>
    <font>
      <b/>
      <sz val="10"/>
      <name val="Arial"/>
      <family val="0"/>
    </font>
    <font>
      <i/>
      <sz val="10"/>
      <name val="Arial"/>
      <family val="0"/>
    </font>
    <font>
      <b/>
      <i/>
      <sz val="10"/>
      <name val="Arial"/>
      <family val="0"/>
    </font>
    <font>
      <b/>
      <u val="single"/>
      <sz val="10"/>
      <name val="Arial"/>
      <family val="2"/>
    </font>
    <font>
      <b/>
      <u val="single"/>
      <sz val="8"/>
      <name val="Arial"/>
      <family val="2"/>
    </font>
    <font>
      <sz val="10"/>
      <name val="Small Fonts"/>
      <family val="2"/>
    </font>
    <font>
      <sz val="6"/>
      <name val="Small Fonts"/>
      <family val="2"/>
    </font>
    <font>
      <b/>
      <sz val="14"/>
      <name val="Arial"/>
      <family val="2"/>
    </font>
    <font>
      <b/>
      <sz val="8"/>
      <name val="Arial"/>
      <family val="2"/>
    </font>
    <font>
      <sz val="8"/>
      <name val="Arial"/>
      <family val="0"/>
    </font>
    <font>
      <sz val="8"/>
      <name val="Small Fonts"/>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b/>
      <sz val="14"/>
      <color indexed="10"/>
      <name val="Arial"/>
      <family val="2"/>
    </font>
    <font>
      <b/>
      <sz val="16"/>
      <color indexed="10"/>
      <name val="Arial"/>
      <family val="2"/>
    </font>
    <font>
      <sz val="12"/>
      <name val="Arial"/>
      <family val="2"/>
    </font>
    <font>
      <b/>
      <i/>
      <sz val="14"/>
      <name val="Arial"/>
      <family val="2"/>
    </font>
    <font>
      <b/>
      <u val="single"/>
      <sz val="9"/>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sz val="11"/>
      <name val="Arial"/>
      <family val="2"/>
    </font>
    <font>
      <b/>
      <sz val="26"/>
      <color indexed="9"/>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28"/>
      <name val="Arial"/>
      <family val="2"/>
    </font>
    <font>
      <b/>
      <sz val="10"/>
      <color indexed="28"/>
      <name val="Arial"/>
      <family val="2"/>
    </font>
    <font>
      <sz val="22"/>
      <name val="Comic Sans MS"/>
      <family val="4"/>
    </font>
    <font>
      <b/>
      <sz val="14"/>
      <color indexed="56"/>
      <name val="Arial"/>
      <family val="2"/>
    </font>
    <font>
      <b/>
      <sz val="12"/>
      <color indexed="12"/>
      <name val="Arial"/>
      <family val="2"/>
    </font>
    <font>
      <b/>
      <sz val="10"/>
      <color indexed="9"/>
      <name val="Arial"/>
      <family val="2"/>
    </font>
    <font>
      <b/>
      <sz val="11"/>
      <color indexed="56"/>
      <name val="Arial"/>
      <family val="2"/>
    </font>
    <font>
      <b/>
      <u val="single"/>
      <sz val="14"/>
      <name val="Arial"/>
      <family val="2"/>
    </font>
    <font>
      <b/>
      <sz val="11"/>
      <color indexed="9"/>
      <name val="Arial"/>
      <family val="2"/>
    </font>
    <font>
      <b/>
      <sz val="11"/>
      <color indexed="13"/>
      <name val="Arial"/>
      <family val="2"/>
    </font>
    <font>
      <b/>
      <sz val="11"/>
      <color indexed="43"/>
      <name val="Arial"/>
      <family val="2"/>
    </font>
    <font>
      <b/>
      <sz val="11"/>
      <color indexed="14"/>
      <name val="Arial"/>
      <family val="2"/>
    </font>
    <font>
      <b/>
      <sz val="10"/>
      <color indexed="14"/>
      <name val="Arial"/>
      <family val="2"/>
    </font>
    <font>
      <b/>
      <sz val="10"/>
      <color indexed="13"/>
      <name val="Arial"/>
      <family val="2"/>
    </font>
    <font>
      <b/>
      <i/>
      <sz val="12"/>
      <name val="Arial"/>
      <family val="0"/>
    </font>
    <font>
      <b/>
      <i/>
      <u val="single"/>
      <sz val="10"/>
      <name val="Arial"/>
      <family val="2"/>
    </font>
    <font>
      <b/>
      <i/>
      <u val="single"/>
      <sz val="14"/>
      <name val="Arial"/>
      <family val="0"/>
    </font>
    <font>
      <b/>
      <sz val="9"/>
      <name val="Arial"/>
      <family val="0"/>
    </font>
    <font>
      <b/>
      <sz val="9"/>
      <color indexed="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8"/>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
      <patternFill patternType="solid">
        <fgColor indexed="14"/>
        <bgColor indexed="64"/>
      </patternFill>
    </fill>
    <fill>
      <patternFill patternType="solid">
        <fgColor indexed="20"/>
        <bgColor indexed="64"/>
      </patternFill>
    </fill>
    <fill>
      <patternFill patternType="solid">
        <fgColor indexed="47"/>
        <bgColor indexed="64"/>
      </patternFill>
    </fill>
    <fill>
      <patternFill patternType="solid">
        <fgColor indexed="12"/>
        <bgColor indexed="64"/>
      </patternFill>
    </fill>
    <fill>
      <patternFill patternType="solid">
        <fgColor indexed="10"/>
        <bgColor indexed="64"/>
      </patternFill>
    </fill>
    <fill>
      <patternFill patternType="solid">
        <fgColor indexed="61"/>
        <bgColor indexed="64"/>
      </patternFill>
    </fill>
    <fill>
      <patternFill patternType="solid">
        <fgColor indexed="41"/>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ck">
        <color indexed="13"/>
      </left>
      <right style="thick">
        <color indexed="13"/>
      </right>
      <top style="thick">
        <color indexed="13"/>
      </top>
      <bottom style="thick">
        <color indexed="13"/>
      </bottom>
    </border>
    <border>
      <left style="medium"/>
      <right>
        <color indexed="63"/>
      </right>
      <top style="thin"/>
      <bottom style="medium"/>
    </border>
    <border>
      <left>
        <color indexed="63"/>
      </left>
      <right>
        <color indexed="63"/>
      </right>
      <top style="thin"/>
      <bottom>
        <color indexed="63"/>
      </bottom>
    </border>
    <border>
      <left>
        <color indexed="63"/>
      </left>
      <right>
        <color indexed="63"/>
      </right>
      <top style="thin"/>
      <bottom style="medium"/>
    </border>
    <border>
      <left>
        <color indexed="63"/>
      </left>
      <right style="thin"/>
      <top>
        <color indexed="63"/>
      </top>
      <bottom>
        <color indexed="63"/>
      </bottom>
    </border>
    <border>
      <left style="thick">
        <color indexed="10"/>
      </left>
      <right style="thick">
        <color indexed="10"/>
      </right>
      <top style="thick">
        <color indexed="10"/>
      </top>
      <bottom style="thick">
        <color indexed="10"/>
      </bottom>
    </border>
    <border>
      <left style="medium"/>
      <right>
        <color indexed="63"/>
      </right>
      <top style="medium"/>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color indexed="63"/>
      </left>
      <right style="medium"/>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1" applyNumberFormat="0" applyAlignment="0" applyProtection="0"/>
    <xf numFmtId="0" fontId="79" fillId="26" borderId="2" applyNumberFormat="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0" fillId="27" borderId="2" applyNumberFormat="0" applyAlignment="0" applyProtection="0"/>
    <xf numFmtId="0" fontId="81" fillId="0" borderId="3" applyNumberFormat="0" applyFill="0" applyAlignment="0" applyProtection="0"/>
    <xf numFmtId="0" fontId="82" fillId="0" borderId="0" applyNumberFormat="0" applyFill="0" applyBorder="0" applyAlignment="0" applyProtection="0"/>
    <xf numFmtId="0" fontId="83" fillId="28" borderId="0" applyNumberFormat="0" applyBorder="0" applyAlignment="0" applyProtection="0"/>
    <xf numFmtId="0" fontId="17" fillId="0" borderId="0" applyNumberFormat="0" applyFill="0" applyBorder="0" applyAlignment="0" applyProtection="0"/>
    <xf numFmtId="0" fontId="8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5" fillId="31" borderId="0" applyNumberFormat="0" applyBorder="0" applyAlignment="0" applyProtection="0"/>
    <xf numFmtId="0" fontId="0" fillId="0" borderId="0">
      <alignment/>
      <protection/>
    </xf>
    <xf numFmtId="0" fontId="86" fillId="0" borderId="0" applyNumberForma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91" fillId="0" borderId="0" applyNumberFormat="0" applyFill="0" applyBorder="0" applyAlignment="0" applyProtection="0"/>
    <xf numFmtId="0" fontId="92" fillId="32" borderId="9" applyNumberFormat="0" applyAlignment="0" applyProtection="0"/>
  </cellStyleXfs>
  <cellXfs count="280">
    <xf numFmtId="0" fontId="0" fillId="0" borderId="0" xfId="0" applyAlignment="1">
      <alignment/>
    </xf>
    <xf numFmtId="0" fontId="0" fillId="33"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0"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left"/>
      <protection/>
    </xf>
    <xf numFmtId="0" fontId="10" fillId="0" borderId="0" xfId="0" applyFont="1" applyFill="1" applyBorder="1" applyAlignment="1" applyProtection="1">
      <alignment horizontal="center"/>
      <protection/>
    </xf>
    <xf numFmtId="20" fontId="1"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4" borderId="0" xfId="0" applyFill="1" applyBorder="1" applyAlignment="1">
      <alignment/>
    </xf>
    <xf numFmtId="0" fontId="21" fillId="0" borderId="0" xfId="0" applyFont="1" applyFill="1" applyBorder="1" applyAlignment="1" applyProtection="1">
      <alignment horizontal="center" vertical="center"/>
      <protection/>
    </xf>
    <xf numFmtId="0" fontId="20" fillId="0" borderId="0" xfId="0" applyFont="1" applyFill="1" applyBorder="1" applyAlignment="1" applyProtection="1">
      <alignment horizontal="center"/>
      <protection locked="0"/>
    </xf>
    <xf numFmtId="0" fontId="20" fillId="0" borderId="0" xfId="0" applyFont="1" applyFill="1" applyBorder="1" applyAlignment="1" applyProtection="1">
      <alignment/>
      <protection locked="0"/>
    </xf>
    <xf numFmtId="0" fontId="20" fillId="0" borderId="0" xfId="0" applyFont="1" applyFill="1" applyBorder="1" applyAlignment="1" applyProtection="1">
      <alignment/>
      <protection/>
    </xf>
    <xf numFmtId="0" fontId="20" fillId="0" borderId="0" xfId="0" applyFont="1" applyFill="1" applyBorder="1" applyAlignment="1" applyProtection="1">
      <alignment horizontal="centerContinuous"/>
      <protection/>
    </xf>
    <xf numFmtId="0" fontId="26" fillId="0" borderId="0" xfId="0" applyFont="1" applyFill="1" applyBorder="1" applyAlignment="1" applyProtection="1">
      <alignment/>
      <protection locked="0"/>
    </xf>
    <xf numFmtId="0" fontId="1" fillId="35" borderId="10" xfId="0" applyFont="1" applyFill="1" applyBorder="1" applyAlignment="1" applyProtection="1">
      <alignment horizontal="center" vertical="center"/>
      <protection locked="0"/>
    </xf>
    <xf numFmtId="0" fontId="1" fillId="36" borderId="10" xfId="0" applyFont="1" applyFill="1" applyBorder="1" applyAlignment="1" applyProtection="1">
      <alignment horizontal="center"/>
      <protection locked="0"/>
    </xf>
    <xf numFmtId="0" fontId="1" fillId="37" borderId="10" xfId="0" applyFont="1" applyFill="1" applyBorder="1" applyAlignment="1" applyProtection="1">
      <alignment horizontal="center" vertical="center"/>
      <protection locked="0"/>
    </xf>
    <xf numFmtId="0" fontId="1" fillId="38" borderId="10" xfId="0" applyFont="1" applyFill="1" applyBorder="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1" fillId="33" borderId="0" xfId="0" applyFont="1" applyFill="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33" borderId="0" xfId="0" applyFont="1" applyFill="1" applyAlignment="1" applyProtection="1">
      <alignment horizontal="centerContinuous" vertical="center" wrapText="1"/>
      <protection/>
    </xf>
    <xf numFmtId="0" fontId="8" fillId="33" borderId="0" xfId="0" applyFont="1" applyFill="1" applyAlignment="1" applyProtection="1">
      <alignment horizontal="centerContinuous" vertical="center" wrapText="1"/>
      <protection/>
    </xf>
    <xf numFmtId="0" fontId="1" fillId="33" borderId="0" xfId="0" applyFont="1" applyFill="1" applyAlignment="1" applyProtection="1">
      <alignment horizontal="centerContinuous" vertical="center" wrapText="1"/>
      <protection/>
    </xf>
    <xf numFmtId="0" fontId="0" fillId="0" borderId="0" xfId="0" applyAlignment="1" applyProtection="1">
      <alignment horizontal="centerContinuous" vertical="center" wrapText="1"/>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vertical="center"/>
      <protection/>
    </xf>
    <xf numFmtId="0" fontId="10" fillId="33" borderId="0" xfId="0" applyFont="1" applyFill="1" applyAlignment="1" applyProtection="1">
      <alignment horizontal="center"/>
      <protection/>
    </xf>
    <xf numFmtId="0" fontId="0" fillId="33" borderId="0" xfId="0" applyFont="1" applyFill="1" applyAlignment="1" applyProtection="1">
      <alignment horizontal="centerContinuous"/>
      <protection/>
    </xf>
    <xf numFmtId="0" fontId="0" fillId="33" borderId="0" xfId="0" applyFont="1" applyFill="1" applyAlignment="1" applyProtection="1">
      <alignment/>
      <protection/>
    </xf>
    <xf numFmtId="0" fontId="6" fillId="33" borderId="0" xfId="0" applyFont="1" applyFill="1" applyAlignment="1" applyProtection="1">
      <alignment horizontal="center" vertical="center"/>
      <protection/>
    </xf>
    <xf numFmtId="0" fontId="7" fillId="33" borderId="0" xfId="0" applyFont="1" applyFill="1" applyAlignment="1" applyProtection="1">
      <alignment horizontal="center"/>
      <protection/>
    </xf>
    <xf numFmtId="0" fontId="7" fillId="33" borderId="0" xfId="0" applyFont="1" applyFill="1" applyAlignment="1" applyProtection="1">
      <alignment horizontal="left"/>
      <protection/>
    </xf>
    <xf numFmtId="0" fontId="7" fillId="33" borderId="0" xfId="0" applyFont="1" applyFill="1" applyAlignment="1" applyProtection="1">
      <alignment horizontal="center" vertical="center"/>
      <protection/>
    </xf>
    <xf numFmtId="0" fontId="11" fillId="33" borderId="0" xfId="0" applyFont="1" applyFill="1" applyAlignment="1" applyProtection="1">
      <alignment horizontal="center"/>
      <protection/>
    </xf>
    <xf numFmtId="0" fontId="6" fillId="33" borderId="0" xfId="0" applyFont="1" applyFill="1" applyAlignment="1" applyProtection="1">
      <alignment horizontal="center"/>
      <protection/>
    </xf>
    <xf numFmtId="0" fontId="0" fillId="0" borderId="10" xfId="0" applyFont="1" applyFill="1" applyBorder="1" applyAlignment="1">
      <alignment horizontal="center" vertical="center"/>
    </xf>
    <xf numFmtId="0" fontId="10"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26" fillId="0" borderId="0" xfId="0" applyFont="1" applyFill="1" applyBorder="1" applyAlignment="1" applyProtection="1">
      <alignment horizontal="center"/>
      <protection locked="0"/>
    </xf>
    <xf numFmtId="0" fontId="20" fillId="33" borderId="0" xfId="0" applyFont="1" applyFill="1" applyBorder="1" applyAlignment="1" applyProtection="1">
      <alignment vertical="center"/>
      <protection/>
    </xf>
    <xf numFmtId="0" fontId="21" fillId="33" borderId="0"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wrapText="1"/>
      <protection/>
    </xf>
    <xf numFmtId="0" fontId="23" fillId="33" borderId="0" xfId="0" applyFont="1" applyFill="1" applyBorder="1" applyAlignment="1" applyProtection="1">
      <alignment horizontal="center" vertical="center"/>
      <protection/>
    </xf>
    <xf numFmtId="0" fontId="24" fillId="33" borderId="0" xfId="0" applyFont="1" applyFill="1" applyBorder="1" applyAlignment="1" applyProtection="1">
      <alignment horizontal="center" vertical="center"/>
      <protection/>
    </xf>
    <xf numFmtId="0" fontId="20" fillId="33" borderId="0" xfId="0" applyFont="1" applyFill="1" applyBorder="1" applyAlignment="1" applyProtection="1">
      <alignment horizontal="center"/>
      <protection/>
    </xf>
    <xf numFmtId="0" fontId="23" fillId="33" borderId="0" xfId="0" applyFont="1" applyFill="1" applyBorder="1" applyAlignment="1" applyProtection="1">
      <alignment horizontal="center" vertical="top"/>
      <protection/>
    </xf>
    <xf numFmtId="0" fontId="20"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protection/>
    </xf>
    <xf numFmtId="0" fontId="25" fillId="33" borderId="10" xfId="0" applyFont="1" applyFill="1" applyBorder="1" applyAlignment="1" applyProtection="1">
      <alignment horizontal="center" vertical="center"/>
      <protection/>
    </xf>
    <xf numFmtId="0" fontId="32" fillId="33" borderId="10" xfId="0" applyFont="1" applyFill="1" applyBorder="1" applyAlignment="1" applyProtection="1">
      <alignment horizontal="center" vertical="center"/>
      <protection/>
    </xf>
    <xf numFmtId="0" fontId="20" fillId="33" borderId="11" xfId="0" applyFont="1" applyFill="1" applyBorder="1" applyAlignment="1" applyProtection="1">
      <alignment horizontal="center" vertical="center"/>
      <protection/>
    </xf>
    <xf numFmtId="0" fontId="20" fillId="33" borderId="12" xfId="0" applyFont="1" applyFill="1" applyBorder="1" applyAlignment="1" applyProtection="1">
      <alignment horizontal="center" vertical="center"/>
      <protection/>
    </xf>
    <xf numFmtId="0" fontId="20" fillId="33" borderId="0" xfId="0" applyFont="1" applyFill="1" applyBorder="1" applyAlignment="1" applyProtection="1">
      <alignment horizontal="left"/>
      <protection/>
    </xf>
    <xf numFmtId="0" fontId="20" fillId="33" borderId="0" xfId="0" applyFont="1" applyFill="1" applyBorder="1" applyAlignment="1" applyProtection="1">
      <alignment/>
      <protection/>
    </xf>
    <xf numFmtId="0" fontId="23" fillId="33" borderId="0" xfId="0" applyFont="1" applyFill="1" applyBorder="1" applyAlignment="1" applyProtection="1">
      <alignment horizontal="center"/>
      <protection/>
    </xf>
    <xf numFmtId="20" fontId="26" fillId="33" borderId="0" xfId="0" applyNumberFormat="1" applyFont="1" applyFill="1" applyBorder="1" applyAlignment="1" applyProtection="1">
      <alignment horizontal="center" vertical="center"/>
      <protection/>
    </xf>
    <xf numFmtId="0" fontId="26" fillId="33" borderId="0" xfId="0" applyFont="1" applyFill="1" applyBorder="1" applyAlignment="1" applyProtection="1">
      <alignment/>
      <protection/>
    </xf>
    <xf numFmtId="0" fontId="26" fillId="33" borderId="0" xfId="0" applyFont="1" applyFill="1" applyBorder="1" applyAlignment="1" applyProtection="1">
      <alignment/>
      <protection locked="0"/>
    </xf>
    <xf numFmtId="0" fontId="20" fillId="33" borderId="0" xfId="0" applyFont="1" applyFill="1" applyBorder="1" applyAlignment="1" applyProtection="1">
      <alignment/>
      <protection locked="0"/>
    </xf>
    <xf numFmtId="0" fontId="26" fillId="33" borderId="0" xfId="0" applyFont="1" applyFill="1" applyBorder="1" applyAlignment="1" applyProtection="1">
      <alignment horizontal="center"/>
      <protection locked="0"/>
    </xf>
    <xf numFmtId="0" fontId="20" fillId="33" borderId="10" xfId="0" applyFont="1" applyFill="1" applyBorder="1" applyAlignment="1" applyProtection="1">
      <alignment horizontal="center" vertical="center"/>
      <protection/>
    </xf>
    <xf numFmtId="0" fontId="23" fillId="33" borderId="0" xfId="0" applyFont="1" applyFill="1" applyBorder="1" applyAlignment="1" applyProtection="1">
      <alignment horizontal="right"/>
      <protection/>
    </xf>
    <xf numFmtId="0" fontId="20" fillId="33" borderId="0" xfId="0" applyFont="1" applyFill="1" applyBorder="1" applyAlignment="1" applyProtection="1">
      <alignment horizontal="centerContinuous"/>
      <protection/>
    </xf>
    <xf numFmtId="0" fontId="33" fillId="39" borderId="0" xfId="0" applyFont="1" applyFill="1" applyBorder="1" applyAlignment="1">
      <alignment horizontal="center" vertical="center"/>
    </xf>
    <xf numFmtId="0" fontId="0" fillId="36" borderId="0" xfId="0" applyFill="1" applyBorder="1" applyAlignment="1">
      <alignment/>
    </xf>
    <xf numFmtId="0" fontId="0" fillId="0" borderId="0" xfId="53">
      <alignment/>
      <protection/>
    </xf>
    <xf numFmtId="0" fontId="24" fillId="33" borderId="0" xfId="0" applyFont="1" applyFill="1" applyAlignment="1" applyProtection="1">
      <alignment horizontal="center"/>
      <protection/>
    </xf>
    <xf numFmtId="0" fontId="5" fillId="33" borderId="0" xfId="0" applyFont="1" applyFill="1" applyBorder="1" applyAlignment="1" applyProtection="1">
      <alignment horizontal="centerContinuous"/>
      <protection/>
    </xf>
    <xf numFmtId="0" fontId="0" fillId="33" borderId="0" xfId="0" applyFont="1" applyFill="1" applyBorder="1" applyAlignment="1" applyProtection="1">
      <alignment horizontal="left" vertical="center"/>
      <protection/>
    </xf>
    <xf numFmtId="0" fontId="0" fillId="33" borderId="0" xfId="0" applyFont="1" applyFill="1" applyBorder="1" applyAlignment="1" applyProtection="1">
      <alignment horizontal="center"/>
      <protection/>
    </xf>
    <xf numFmtId="0" fontId="0" fillId="33" borderId="0" xfId="0" applyFont="1" applyFill="1" applyBorder="1" applyAlignment="1" applyProtection="1">
      <alignment/>
      <protection/>
    </xf>
    <xf numFmtId="0" fontId="5" fillId="33" borderId="0" xfId="0" applyFont="1" applyFill="1" applyBorder="1" applyAlignment="1" applyProtection="1">
      <alignment horizontal="right"/>
      <protection/>
    </xf>
    <xf numFmtId="0" fontId="0" fillId="33" borderId="13" xfId="0" applyFont="1" applyFill="1" applyBorder="1" applyAlignment="1" applyProtection="1">
      <alignment horizontal="center"/>
      <protection/>
    </xf>
    <xf numFmtId="0" fontId="0" fillId="33" borderId="14" xfId="0" applyFont="1" applyFill="1" applyBorder="1" applyAlignment="1" applyProtection="1">
      <alignment horizontal="left" vertical="center"/>
      <protection/>
    </xf>
    <xf numFmtId="1" fontId="0" fillId="33" borderId="13" xfId="0" applyNumberFormat="1" applyFont="1" applyFill="1" applyBorder="1" applyAlignment="1" applyProtection="1">
      <alignment horizontal="center"/>
      <protection/>
    </xf>
    <xf numFmtId="0" fontId="0" fillId="33" borderId="15" xfId="0" applyFont="1" applyFill="1" applyBorder="1" applyAlignment="1" applyProtection="1">
      <alignment horizontal="center"/>
      <protection/>
    </xf>
    <xf numFmtId="0" fontId="0" fillId="33" borderId="16"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0" fillId="33" borderId="11" xfId="0" applyFont="1" applyFill="1" applyBorder="1" applyAlignment="1" applyProtection="1">
      <alignment horizontal="left"/>
      <protection/>
    </xf>
    <xf numFmtId="0" fontId="0" fillId="33" borderId="18" xfId="0" applyFont="1" applyFill="1" applyBorder="1" applyAlignment="1" applyProtection="1">
      <alignment horizontal="right"/>
      <protection locked="0"/>
    </xf>
    <xf numFmtId="0" fontId="0" fillId="33" borderId="0" xfId="0" applyFont="1" applyFill="1" applyAlignment="1" applyProtection="1">
      <alignment/>
      <protection/>
    </xf>
    <xf numFmtId="0" fontId="0" fillId="40" borderId="19" xfId="0" applyFont="1" applyFill="1" applyBorder="1" applyAlignment="1" applyProtection="1">
      <alignment horizontal="center"/>
      <protection/>
    </xf>
    <xf numFmtId="0" fontId="4" fillId="40" borderId="19" xfId="0" applyFont="1" applyFill="1" applyBorder="1" applyAlignment="1" applyProtection="1">
      <alignment horizontal="center"/>
      <protection/>
    </xf>
    <xf numFmtId="0" fontId="20" fillId="33" borderId="0" xfId="0" applyFont="1" applyFill="1" applyAlignment="1" applyProtection="1">
      <alignment/>
      <protection/>
    </xf>
    <xf numFmtId="0" fontId="20" fillId="33" borderId="0" xfId="0" applyFont="1" applyFill="1" applyAlignment="1" applyProtection="1">
      <alignment/>
      <protection/>
    </xf>
    <xf numFmtId="0" fontId="20" fillId="33" borderId="0" xfId="0" applyFont="1" applyFill="1" applyAlignment="1" applyProtection="1">
      <alignment horizontal="left"/>
      <protection/>
    </xf>
    <xf numFmtId="0" fontId="0" fillId="33" borderId="0" xfId="0" applyFont="1" applyFill="1" applyAlignment="1" applyProtection="1">
      <alignment horizontal="left"/>
      <protection/>
    </xf>
    <xf numFmtId="0" fontId="0" fillId="33" borderId="0" xfId="0" applyFont="1" applyFill="1" applyAlignment="1" applyProtection="1">
      <alignment horizontal="right"/>
      <protection/>
    </xf>
    <xf numFmtId="173" fontId="0" fillId="33" borderId="11"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10" fillId="33" borderId="11" xfId="0" applyFont="1" applyFill="1" applyBorder="1" applyAlignment="1" applyProtection="1">
      <alignment horizontal="left"/>
      <protection/>
    </xf>
    <xf numFmtId="0" fontId="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1" xfId="0" applyFont="1" applyFill="1" applyBorder="1" applyAlignment="1" applyProtection="1">
      <alignment horizontal="right"/>
      <protection/>
    </xf>
    <xf numFmtId="173" fontId="0" fillId="33" borderId="20" xfId="0" applyNumberFormat="1" applyFont="1" applyFill="1" applyBorder="1" applyAlignment="1" applyProtection="1">
      <alignment horizontal="center"/>
      <protection/>
    </xf>
    <xf numFmtId="0" fontId="0" fillId="33" borderId="20" xfId="0" applyFont="1" applyFill="1" applyBorder="1" applyAlignment="1" applyProtection="1">
      <alignment horizontal="center" vertical="center"/>
      <protection/>
    </xf>
    <xf numFmtId="0" fontId="10" fillId="33" borderId="20" xfId="0" applyFont="1" applyFill="1" applyBorder="1" applyAlignment="1" applyProtection="1">
      <alignment horizontal="left"/>
      <protection/>
    </xf>
    <xf numFmtId="0" fontId="0" fillId="33" borderId="20" xfId="0" applyFont="1" applyFill="1" applyBorder="1" applyAlignment="1" applyProtection="1">
      <alignment horizontal="center"/>
      <protection/>
    </xf>
    <xf numFmtId="0" fontId="0" fillId="33" borderId="20" xfId="0" applyFont="1" applyFill="1" applyBorder="1" applyAlignment="1" applyProtection="1">
      <alignment horizontal="center"/>
      <protection/>
    </xf>
    <xf numFmtId="0" fontId="0" fillId="33" borderId="20" xfId="0" applyFont="1" applyFill="1" applyBorder="1" applyAlignment="1" applyProtection="1">
      <alignment horizontal="right"/>
      <protection/>
    </xf>
    <xf numFmtId="0" fontId="0" fillId="33" borderId="20" xfId="0" applyFont="1" applyFill="1" applyBorder="1" applyAlignment="1" applyProtection="1">
      <alignment horizontal="left"/>
      <protection/>
    </xf>
    <xf numFmtId="0" fontId="0" fillId="33" borderId="21" xfId="0" applyFont="1" applyFill="1" applyBorder="1" applyAlignment="1" applyProtection="1">
      <alignment horizontal="right"/>
      <protection locked="0"/>
    </xf>
    <xf numFmtId="0" fontId="0" fillId="33" borderId="22" xfId="0" applyFont="1" applyFill="1" applyBorder="1" applyAlignment="1" applyProtection="1">
      <alignment horizontal="left"/>
      <protection locked="0"/>
    </xf>
    <xf numFmtId="0" fontId="0" fillId="33" borderId="23" xfId="0" applyFont="1" applyFill="1" applyBorder="1" applyAlignment="1" applyProtection="1">
      <alignment horizontal="left"/>
      <protection locked="0"/>
    </xf>
    <xf numFmtId="173" fontId="0" fillId="33" borderId="11" xfId="0" applyNumberFormat="1" applyFont="1" applyFill="1" applyBorder="1" applyAlignment="1" applyProtection="1">
      <alignment horizontal="center"/>
      <protection/>
    </xf>
    <xf numFmtId="0" fontId="0" fillId="33" borderId="11" xfId="0" applyFont="1" applyFill="1" applyBorder="1" applyAlignment="1" applyProtection="1">
      <alignment horizontal="center" vertical="center"/>
      <protection/>
    </xf>
    <xf numFmtId="0" fontId="0" fillId="33" borderId="11" xfId="0" applyFont="1" applyFill="1" applyBorder="1" applyAlignment="1" applyProtection="1">
      <alignment/>
      <protection/>
    </xf>
    <xf numFmtId="0" fontId="10" fillId="33" borderId="11" xfId="0" applyFont="1" applyFill="1" applyBorder="1" applyAlignment="1" applyProtection="1">
      <alignment horizontal="center"/>
      <protection/>
    </xf>
    <xf numFmtId="0" fontId="0" fillId="33" borderId="11" xfId="0" applyFont="1" applyFill="1" applyBorder="1" applyAlignment="1" applyProtection="1">
      <alignment horizontal="center"/>
      <protection/>
    </xf>
    <xf numFmtId="0" fontId="0" fillId="33" borderId="12" xfId="0" applyFont="1" applyFill="1" applyBorder="1" applyAlignment="1" applyProtection="1">
      <alignment horizontal="left"/>
      <protection locked="0"/>
    </xf>
    <xf numFmtId="0" fontId="0" fillId="33" borderId="18" xfId="0" applyFont="1" applyFill="1" applyBorder="1" applyAlignment="1" applyProtection="1">
      <alignment horizontal="right"/>
      <protection locked="0"/>
    </xf>
    <xf numFmtId="0" fontId="20" fillId="33" borderId="0" xfId="0" applyFont="1" applyFill="1" applyAlignment="1" applyProtection="1">
      <alignment horizontal="right"/>
      <protection/>
    </xf>
    <xf numFmtId="0" fontId="0" fillId="33" borderId="0" xfId="0" applyFont="1" applyFill="1" applyAlignment="1" applyProtection="1">
      <alignment horizontal="center"/>
      <protection/>
    </xf>
    <xf numFmtId="0" fontId="10" fillId="33" borderId="0" xfId="0" applyFont="1" applyFill="1" applyAlignment="1" applyProtection="1">
      <alignment horizontal="center"/>
      <protection/>
    </xf>
    <xf numFmtId="0" fontId="10" fillId="33" borderId="0" xfId="0" applyFont="1" applyFill="1" applyAlignment="1" applyProtection="1">
      <alignment horizontal="left"/>
      <protection/>
    </xf>
    <xf numFmtId="0" fontId="10" fillId="33" borderId="0" xfId="0" applyFont="1" applyFill="1" applyAlignment="1" applyProtection="1">
      <alignment horizontal="right"/>
      <protection/>
    </xf>
    <xf numFmtId="0" fontId="1" fillId="33" borderId="11" xfId="0" applyFont="1" applyFill="1" applyBorder="1" applyAlignment="1" applyProtection="1">
      <alignment horizontal="right"/>
      <protection/>
    </xf>
    <xf numFmtId="0" fontId="1" fillId="33" borderId="11" xfId="0" applyFont="1" applyFill="1" applyBorder="1" applyAlignment="1" applyProtection="1">
      <alignment horizontal="left"/>
      <protection/>
    </xf>
    <xf numFmtId="173" fontId="0" fillId="33" borderId="0" xfId="0" applyNumberFormat="1" applyFont="1" applyFill="1" applyAlignment="1" applyProtection="1">
      <alignment horizontal="center" vertical="center"/>
      <protection/>
    </xf>
    <xf numFmtId="0" fontId="0" fillId="33" borderId="0" xfId="0" applyFont="1" applyFill="1" applyAlignment="1" applyProtection="1">
      <alignment vertical="center"/>
      <protection/>
    </xf>
    <xf numFmtId="0" fontId="24" fillId="33" borderId="0" xfId="0" applyFont="1" applyFill="1" applyAlignment="1" applyProtection="1">
      <alignment horizontal="center" vertical="center"/>
      <protection/>
    </xf>
    <xf numFmtId="0" fontId="0" fillId="33" borderId="0" xfId="0" applyFont="1" applyFill="1" applyAlignment="1" applyProtection="1">
      <alignment horizontal="centerContinuous" vertical="center"/>
      <protection/>
    </xf>
    <xf numFmtId="0" fontId="0" fillId="0" borderId="0" xfId="0" applyAlignment="1" applyProtection="1">
      <alignment/>
      <protection/>
    </xf>
    <xf numFmtId="0" fontId="8" fillId="33" borderId="0" xfId="0" applyFont="1" applyFill="1" applyBorder="1" applyAlignment="1" applyProtection="1">
      <alignment horizontal="left" vertical="center"/>
      <protection hidden="1"/>
    </xf>
    <xf numFmtId="0" fontId="0" fillId="33" borderId="0" xfId="0" applyFill="1" applyAlignment="1" applyProtection="1">
      <alignment/>
      <protection/>
    </xf>
    <xf numFmtId="0" fontId="8" fillId="33" borderId="19" xfId="0" applyFont="1" applyFill="1" applyBorder="1" applyAlignment="1" applyProtection="1">
      <alignment horizontal="center" vertical="center"/>
      <protection hidden="1"/>
    </xf>
    <xf numFmtId="0" fontId="1" fillId="0" borderId="12" xfId="0" applyFont="1" applyFill="1" applyBorder="1" applyAlignment="1" applyProtection="1">
      <alignment horizontal="center"/>
      <protection/>
    </xf>
    <xf numFmtId="0" fontId="1" fillId="35" borderId="10" xfId="0" applyFont="1" applyFill="1" applyBorder="1" applyAlignment="1" applyProtection="1">
      <alignment/>
      <protection locked="0"/>
    </xf>
    <xf numFmtId="0" fontId="1" fillId="36" borderId="10" xfId="0" applyFont="1" applyFill="1" applyBorder="1" applyAlignment="1" applyProtection="1">
      <alignment/>
      <protection locked="0"/>
    </xf>
    <xf numFmtId="0" fontId="0" fillId="33" borderId="10" xfId="0" applyFont="1" applyFill="1" applyBorder="1" applyAlignment="1" applyProtection="1">
      <alignment/>
      <protection/>
    </xf>
    <xf numFmtId="0" fontId="0" fillId="35" borderId="10" xfId="0" applyFont="1" applyFill="1" applyBorder="1" applyAlignment="1" applyProtection="1">
      <alignment/>
      <protection locked="0"/>
    </xf>
    <xf numFmtId="0" fontId="20" fillId="33" borderId="0" xfId="0" applyFont="1" applyFill="1" applyAlignment="1" applyProtection="1">
      <alignment horizontal="right" vertical="center"/>
      <protection locked="0"/>
    </xf>
    <xf numFmtId="0" fontId="32" fillId="33" borderId="24" xfId="0" applyFont="1" applyFill="1" applyBorder="1" applyAlignment="1" applyProtection="1">
      <alignment horizontal="center"/>
      <protection/>
    </xf>
    <xf numFmtId="0" fontId="1" fillId="36" borderId="18" xfId="0"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0" fontId="10" fillId="36" borderId="11" xfId="0" applyFont="1" applyFill="1" applyBorder="1" applyAlignment="1" applyProtection="1">
      <alignment horizontal="center"/>
      <protection/>
    </xf>
    <xf numFmtId="14" fontId="26" fillId="0" borderId="0" xfId="0" applyNumberFormat="1" applyFont="1" applyFill="1" applyAlignment="1">
      <alignment horizontal="center"/>
    </xf>
    <xf numFmtId="0" fontId="31" fillId="33" borderId="24" xfId="0" applyFont="1" applyFill="1" applyBorder="1" applyAlignment="1" applyProtection="1">
      <alignment/>
      <protection/>
    </xf>
    <xf numFmtId="0" fontId="20" fillId="33" borderId="24" xfId="0" applyFont="1" applyFill="1" applyBorder="1" applyAlignment="1" applyProtection="1">
      <alignment/>
      <protection/>
    </xf>
    <xf numFmtId="0" fontId="15" fillId="40" borderId="10" xfId="0" applyFont="1" applyFill="1" applyBorder="1" applyAlignment="1" applyProtection="1">
      <alignment horizontal="center" vertical="center"/>
      <protection/>
    </xf>
    <xf numFmtId="0" fontId="0" fillId="33" borderId="0" xfId="0" applyFont="1" applyFill="1" applyAlignment="1" applyProtection="1">
      <alignment horizontal="right"/>
      <protection/>
    </xf>
    <xf numFmtId="0" fontId="0" fillId="33" borderId="25" xfId="0" applyFont="1" applyFill="1" applyBorder="1" applyAlignment="1" applyProtection="1">
      <alignment horizontal="center" vertical="top"/>
      <protection/>
    </xf>
    <xf numFmtId="0" fontId="45" fillId="41" borderId="26" xfId="0" applyFont="1" applyFill="1" applyBorder="1" applyAlignment="1" applyProtection="1">
      <alignment horizontal="center"/>
      <protection/>
    </xf>
    <xf numFmtId="0" fontId="0" fillId="33" borderId="25" xfId="0" applyFont="1" applyFill="1" applyBorder="1" applyAlignment="1" applyProtection="1">
      <alignment vertical="top"/>
      <protection/>
    </xf>
    <xf numFmtId="0" fontId="26" fillId="33" borderId="24" xfId="0" applyFont="1" applyFill="1" applyBorder="1" applyAlignment="1" applyProtection="1">
      <alignment horizontal="center" vertical="center"/>
      <protection/>
    </xf>
    <xf numFmtId="0" fontId="15" fillId="40" borderId="18" xfId="0" applyFont="1" applyFill="1" applyBorder="1" applyAlignment="1" applyProtection="1">
      <alignment horizontal="center" vertical="center"/>
      <protection/>
    </xf>
    <xf numFmtId="0" fontId="1" fillId="33" borderId="0" xfId="0" applyFont="1" applyFill="1" applyAlignment="1" applyProtection="1">
      <alignment horizontal="center"/>
      <protection/>
    </xf>
    <xf numFmtId="0" fontId="1" fillId="33" borderId="0" xfId="0" applyFont="1" applyFill="1" applyAlignment="1" applyProtection="1">
      <alignment horizontal="left" vertical="center"/>
      <protection/>
    </xf>
    <xf numFmtId="14" fontId="50" fillId="42" borderId="27" xfId="0" applyNumberFormat="1" applyFont="1" applyFill="1" applyBorder="1" applyAlignment="1" applyProtection="1">
      <alignment/>
      <protection locked="0"/>
    </xf>
    <xf numFmtId="20" fontId="49" fillId="42" borderId="27" xfId="0" applyNumberFormat="1" applyFont="1" applyFill="1" applyBorder="1" applyAlignment="1" applyProtection="1">
      <alignment horizontal="center"/>
      <protection locked="0"/>
    </xf>
    <xf numFmtId="20" fontId="45" fillId="43" borderId="28" xfId="0" applyNumberFormat="1" applyFont="1" applyFill="1" applyBorder="1" applyAlignment="1" applyProtection="1">
      <alignment horizontal="center"/>
      <protection/>
    </xf>
    <xf numFmtId="0" fontId="1" fillId="36" borderId="29" xfId="0" applyFont="1" applyFill="1" applyBorder="1" applyAlignment="1" applyProtection="1">
      <alignment horizontal="center"/>
      <protection/>
    </xf>
    <xf numFmtId="20" fontId="48" fillId="39" borderId="28" xfId="0" applyNumberFormat="1" applyFont="1" applyFill="1" applyBorder="1" applyAlignment="1" applyProtection="1">
      <alignment horizontal="center"/>
      <protection/>
    </xf>
    <xf numFmtId="0" fontId="1" fillId="36" borderId="30" xfId="0" applyFont="1" applyFill="1" applyBorder="1" applyAlignment="1" applyProtection="1">
      <alignment horizontal="center" wrapText="1"/>
      <protection/>
    </xf>
    <xf numFmtId="20" fontId="0" fillId="33" borderId="31" xfId="0" applyNumberFormat="1" applyFont="1" applyFill="1" applyBorder="1" applyAlignment="1" applyProtection="1">
      <alignment/>
      <protection/>
    </xf>
    <xf numFmtId="20" fontId="34" fillId="36" borderId="32" xfId="0" applyNumberFormat="1" applyFont="1" applyFill="1" applyBorder="1" applyAlignment="1" applyProtection="1">
      <alignment horizontal="center" vertical="center"/>
      <protection locked="0"/>
    </xf>
    <xf numFmtId="20" fontId="37" fillId="36" borderId="32" xfId="0" applyNumberFormat="1" applyFont="1" applyFill="1" applyBorder="1" applyAlignment="1" applyProtection="1">
      <alignment horizontal="center"/>
      <protection locked="0"/>
    </xf>
    <xf numFmtId="20" fontId="51" fillId="39" borderId="32" xfId="0" applyNumberFormat="1" applyFont="1" applyFill="1" applyBorder="1" applyAlignment="1" applyProtection="1">
      <alignment horizontal="center"/>
      <protection locked="0"/>
    </xf>
    <xf numFmtId="20" fontId="53" fillId="41" borderId="32" xfId="0" applyNumberFormat="1" applyFont="1" applyFill="1" applyBorder="1" applyAlignment="1" applyProtection="1">
      <alignment horizontal="center"/>
      <protection locked="0"/>
    </xf>
    <xf numFmtId="20" fontId="52" fillId="43" borderId="32" xfId="0" applyNumberFormat="1" applyFont="1" applyFill="1" applyBorder="1" applyAlignment="1" applyProtection="1">
      <alignment horizontal="center"/>
      <protection locked="0"/>
    </xf>
    <xf numFmtId="173" fontId="0" fillId="36" borderId="11" xfId="0" applyNumberFormat="1" applyFont="1" applyFill="1" applyBorder="1" applyAlignment="1" applyProtection="1">
      <alignment horizontal="center"/>
      <protection/>
    </xf>
    <xf numFmtId="0" fontId="0" fillId="36" borderId="11" xfId="0" applyFont="1" applyFill="1" applyBorder="1" applyAlignment="1" applyProtection="1">
      <alignment horizontal="center"/>
      <protection/>
    </xf>
    <xf numFmtId="0" fontId="0" fillId="36" borderId="11" xfId="0" applyFont="1" applyFill="1" applyBorder="1" applyAlignment="1" applyProtection="1">
      <alignment/>
      <protection/>
    </xf>
    <xf numFmtId="0" fontId="0" fillId="36" borderId="12" xfId="0" applyFont="1" applyFill="1" applyBorder="1" applyAlignment="1" applyProtection="1">
      <alignment horizontal="left"/>
      <protection locked="0"/>
    </xf>
    <xf numFmtId="0" fontId="3" fillId="33" borderId="0" xfId="0" applyFont="1" applyFill="1" applyAlignment="1" applyProtection="1">
      <alignment horizontal="center" vertical="center"/>
      <protection/>
    </xf>
    <xf numFmtId="0" fontId="3" fillId="33" borderId="0" xfId="0" applyFont="1" applyFill="1" applyAlignment="1" applyProtection="1">
      <alignment horizontal="center"/>
      <protection/>
    </xf>
    <xf numFmtId="0" fontId="54" fillId="33" borderId="0" xfId="0" applyFont="1" applyFill="1" applyAlignment="1" applyProtection="1">
      <alignment horizontal="center"/>
      <protection/>
    </xf>
    <xf numFmtId="0" fontId="55" fillId="33" borderId="0" xfId="0" applyFont="1" applyFill="1" applyAlignment="1" applyProtection="1">
      <alignment horizontal="center"/>
      <protection/>
    </xf>
    <xf numFmtId="1" fontId="3" fillId="33" borderId="0" xfId="0" applyNumberFormat="1" applyFont="1" applyFill="1" applyAlignment="1" applyProtection="1">
      <alignment horizontal="center"/>
      <protection/>
    </xf>
    <xf numFmtId="173" fontId="3" fillId="33" borderId="33" xfId="0" applyNumberFormat="1" applyFont="1" applyFill="1" applyBorder="1" applyAlignment="1" applyProtection="1">
      <alignment horizontal="center"/>
      <protection/>
    </xf>
    <xf numFmtId="173" fontId="3" fillId="33" borderId="34" xfId="0" applyNumberFormat="1" applyFont="1" applyFill="1" applyBorder="1" applyAlignment="1" applyProtection="1">
      <alignment horizontal="center"/>
      <protection/>
    </xf>
    <xf numFmtId="173" fontId="3" fillId="33" borderId="0" xfId="0" applyNumberFormat="1" applyFont="1" applyFill="1" applyAlignment="1" applyProtection="1">
      <alignment horizontal="center"/>
      <protection/>
    </xf>
    <xf numFmtId="173" fontId="3" fillId="33" borderId="0" xfId="0" applyNumberFormat="1" applyFont="1" applyFill="1" applyAlignment="1" applyProtection="1">
      <alignment horizontal="center" vertical="center"/>
      <protection/>
    </xf>
    <xf numFmtId="173" fontId="3" fillId="33" borderId="18" xfId="0" applyNumberFormat="1" applyFont="1" applyFill="1" applyBorder="1" applyAlignment="1" applyProtection="1">
      <alignment horizontal="center"/>
      <protection/>
    </xf>
    <xf numFmtId="173" fontId="3" fillId="36" borderId="18" xfId="0" applyNumberFormat="1" applyFont="1" applyFill="1" applyBorder="1" applyAlignment="1" applyProtection="1">
      <alignment horizontal="center"/>
      <protection locked="0"/>
    </xf>
    <xf numFmtId="173" fontId="3" fillId="33" borderId="18" xfId="0" applyNumberFormat="1" applyFont="1" applyFill="1" applyBorder="1" applyAlignment="1" applyProtection="1">
      <alignment horizontal="center"/>
      <protection locked="0"/>
    </xf>
    <xf numFmtId="20" fontId="3" fillId="33" borderId="18" xfId="0" applyNumberFormat="1" applyFont="1" applyFill="1" applyBorder="1" applyAlignment="1" applyProtection="1">
      <alignment horizontal="center"/>
      <protection locked="0"/>
    </xf>
    <xf numFmtId="0" fontId="57" fillId="33" borderId="0" xfId="0" applyFont="1" applyFill="1" applyAlignment="1" applyProtection="1">
      <alignment horizontal="center" vertical="center" wrapText="1"/>
      <protection/>
    </xf>
    <xf numFmtId="0" fontId="9" fillId="33" borderId="0" xfId="0" applyFont="1" applyFill="1" applyAlignment="1" applyProtection="1">
      <alignment horizontal="center" vertical="center"/>
      <protection/>
    </xf>
    <xf numFmtId="0" fontId="31" fillId="33" borderId="24" xfId="0" applyFont="1" applyFill="1" applyBorder="1" applyAlignment="1" applyProtection="1">
      <alignment horizontal="left"/>
      <protection/>
    </xf>
    <xf numFmtId="204" fontId="26" fillId="0" borderId="24" xfId="0" applyNumberFormat="1" applyFont="1" applyFill="1" applyBorder="1" applyAlignment="1" applyProtection="1">
      <alignment horizontal="right"/>
      <protection/>
    </xf>
    <xf numFmtId="0" fontId="20"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31" fillId="33" borderId="0" xfId="0" applyFont="1" applyFill="1" applyAlignment="1" applyProtection="1">
      <alignment vertical="center"/>
      <protection/>
    </xf>
    <xf numFmtId="204" fontId="26" fillId="0" borderId="24" xfId="0" applyNumberFormat="1" applyFont="1" applyFill="1" applyBorder="1" applyAlignment="1" applyProtection="1">
      <alignment horizontal="right" vertical="center"/>
      <protection/>
    </xf>
    <xf numFmtId="0" fontId="20" fillId="33" borderId="0" xfId="0" applyFont="1" applyFill="1" applyAlignment="1" applyProtection="1">
      <alignment horizontal="center" vertical="center"/>
      <protection/>
    </xf>
    <xf numFmtId="0" fontId="0" fillId="0" borderId="11" xfId="0" applyFont="1" applyFill="1" applyBorder="1" applyAlignment="1" applyProtection="1">
      <alignment horizontal="center"/>
      <protection/>
    </xf>
    <xf numFmtId="0" fontId="0" fillId="36" borderId="11" xfId="0" applyFont="1" applyFill="1" applyBorder="1" applyAlignment="1" applyProtection="1">
      <alignment horizontal="right"/>
      <protection locked="0"/>
    </xf>
    <xf numFmtId="0" fontId="56" fillId="0" borderId="0" xfId="0" applyFont="1" applyAlignment="1" applyProtection="1">
      <alignment horizontal="left"/>
      <protection/>
    </xf>
    <xf numFmtId="173" fontId="3" fillId="40" borderId="34" xfId="0" applyNumberFormat="1" applyFont="1" applyFill="1" applyBorder="1" applyAlignment="1" applyProtection="1">
      <alignment horizontal="center"/>
      <protection/>
    </xf>
    <xf numFmtId="173" fontId="0" fillId="40" borderId="11" xfId="0" applyNumberFormat="1" applyFont="1" applyFill="1" applyBorder="1" applyAlignment="1" applyProtection="1">
      <alignment horizontal="center"/>
      <protection/>
    </xf>
    <xf numFmtId="0" fontId="0" fillId="40" borderId="11" xfId="0" applyFont="1" applyFill="1" applyBorder="1" applyAlignment="1" applyProtection="1">
      <alignment horizontal="center" vertical="center"/>
      <protection/>
    </xf>
    <xf numFmtId="0" fontId="10" fillId="40" borderId="11" xfId="0" applyFont="1" applyFill="1" applyBorder="1" applyAlignment="1" applyProtection="1">
      <alignment horizontal="left"/>
      <protection/>
    </xf>
    <xf numFmtId="0" fontId="0" fillId="40" borderId="11" xfId="0" applyFont="1" applyFill="1" applyBorder="1" applyAlignment="1" applyProtection="1">
      <alignment horizontal="center"/>
      <protection/>
    </xf>
    <xf numFmtId="0" fontId="0" fillId="40" borderId="11" xfId="0" applyFont="1" applyFill="1" applyBorder="1" applyAlignment="1" applyProtection="1">
      <alignment horizontal="center"/>
      <protection/>
    </xf>
    <xf numFmtId="0" fontId="0" fillId="40" borderId="11" xfId="0" applyFont="1" applyFill="1" applyBorder="1" applyAlignment="1" applyProtection="1">
      <alignment horizontal="right"/>
      <protection/>
    </xf>
    <xf numFmtId="0" fontId="0" fillId="40" borderId="11" xfId="0" applyFont="1" applyFill="1" applyBorder="1" applyAlignment="1" applyProtection="1">
      <alignment horizontal="left"/>
      <protection/>
    </xf>
    <xf numFmtId="0" fontId="0" fillId="40" borderId="18" xfId="0" applyFont="1" applyFill="1" applyBorder="1" applyAlignment="1" applyProtection="1">
      <alignment horizontal="right"/>
      <protection locked="0"/>
    </xf>
    <xf numFmtId="0" fontId="0" fillId="40" borderId="23" xfId="0" applyFont="1" applyFill="1" applyBorder="1" applyAlignment="1" applyProtection="1">
      <alignment horizontal="left"/>
      <protection locked="0"/>
    </xf>
    <xf numFmtId="0" fontId="26" fillId="33" borderId="24" xfId="0" applyNumberFormat="1" applyFont="1" applyFill="1" applyBorder="1" applyAlignment="1" applyProtection="1">
      <alignment horizontal="center"/>
      <protection locked="0"/>
    </xf>
    <xf numFmtId="0" fontId="26" fillId="33" borderId="24" xfId="0" applyNumberFormat="1" applyFont="1" applyFill="1" applyBorder="1" applyAlignment="1" applyProtection="1">
      <alignment horizontal="center" vertical="center"/>
      <protection locked="0"/>
    </xf>
    <xf numFmtId="0" fontId="8" fillId="33" borderId="35" xfId="0" applyFont="1" applyFill="1" applyBorder="1" applyAlignment="1" applyProtection="1">
      <alignment horizontal="left" vertical="center"/>
      <protection hidden="1"/>
    </xf>
    <xf numFmtId="0" fontId="8" fillId="33" borderId="36" xfId="0" applyFont="1" applyFill="1" applyBorder="1" applyAlignment="1" applyProtection="1">
      <alignment horizontal="left" vertical="center"/>
      <protection hidden="1"/>
    </xf>
    <xf numFmtId="0" fontId="31" fillId="33" borderId="18" xfId="0" applyFont="1" applyFill="1" applyBorder="1" applyAlignment="1" applyProtection="1">
      <alignment horizontal="center"/>
      <protection locked="0"/>
    </xf>
    <xf numFmtId="0" fontId="31" fillId="33" borderId="11" xfId="0" applyFont="1" applyFill="1" applyBorder="1" applyAlignment="1" applyProtection="1">
      <alignment horizontal="center"/>
      <protection locked="0"/>
    </xf>
    <xf numFmtId="0" fontId="31" fillId="33" borderId="12" xfId="0" applyFont="1" applyFill="1" applyBorder="1" applyAlignment="1" applyProtection="1">
      <alignment horizontal="center"/>
      <protection locked="0"/>
    </xf>
    <xf numFmtId="0" fontId="47" fillId="33" borderId="0" xfId="0" applyFont="1" applyFill="1" applyAlignment="1" applyProtection="1">
      <alignment horizontal="center"/>
      <protection/>
    </xf>
    <xf numFmtId="0" fontId="10" fillId="36" borderId="18" xfId="0" applyFont="1" applyFill="1" applyBorder="1" applyAlignment="1" applyProtection="1">
      <alignment horizontal="right"/>
      <protection/>
    </xf>
    <xf numFmtId="0" fontId="10" fillId="36" borderId="11" xfId="0" applyFont="1" applyFill="1" applyBorder="1" applyAlignment="1" applyProtection="1">
      <alignment horizontal="right"/>
      <protection/>
    </xf>
    <xf numFmtId="0" fontId="1" fillId="36" borderId="11" xfId="0" applyFont="1" applyFill="1" applyBorder="1" applyAlignment="1" applyProtection="1">
      <alignment horizontal="left"/>
      <protection locked="0"/>
    </xf>
    <xf numFmtId="0" fontId="1" fillId="36" borderId="12" xfId="0" applyFont="1" applyFill="1" applyBorder="1" applyAlignment="1" applyProtection="1">
      <alignment horizontal="left"/>
      <protection locked="0"/>
    </xf>
    <xf numFmtId="0" fontId="1" fillId="33" borderId="0" xfId="0" applyFont="1" applyFill="1" applyAlignment="1" applyProtection="1">
      <alignment horizontal="center" vertical="center" wrapText="1"/>
      <protection/>
    </xf>
    <xf numFmtId="0" fontId="1" fillId="40" borderId="19" xfId="0" applyFont="1" applyFill="1" applyBorder="1" applyAlignment="1" applyProtection="1">
      <alignment horizontal="center"/>
      <protection/>
    </xf>
    <xf numFmtId="0" fontId="1" fillId="40" borderId="35" xfId="0" applyFont="1" applyFill="1" applyBorder="1" applyAlignment="1" applyProtection="1">
      <alignment horizontal="center"/>
      <protection/>
    </xf>
    <xf numFmtId="0" fontId="1" fillId="40" borderId="36" xfId="0" applyFont="1" applyFill="1" applyBorder="1" applyAlignment="1" applyProtection="1">
      <alignment horizontal="center"/>
      <protection/>
    </xf>
    <xf numFmtId="0" fontId="47" fillId="36" borderId="0" xfId="0" applyFont="1" applyFill="1" applyAlignment="1" applyProtection="1">
      <alignment horizontal="center" vertical="center"/>
      <protection locked="0"/>
    </xf>
    <xf numFmtId="0" fontId="1" fillId="40" borderId="11" xfId="0" applyFont="1" applyFill="1" applyBorder="1" applyAlignment="1" applyProtection="1">
      <alignment horizontal="right"/>
      <protection/>
    </xf>
    <xf numFmtId="0" fontId="1" fillId="40" borderId="11" xfId="0" applyFont="1" applyFill="1" applyBorder="1" applyAlignment="1" applyProtection="1">
      <alignment horizontal="left"/>
      <protection/>
    </xf>
    <xf numFmtId="0" fontId="1" fillId="40" borderId="12" xfId="0" applyFont="1" applyFill="1" applyBorder="1" applyAlignment="1" applyProtection="1">
      <alignment horizontal="left"/>
      <protection/>
    </xf>
    <xf numFmtId="0" fontId="20" fillId="33" borderId="0" xfId="0" applyFont="1" applyFill="1" applyAlignment="1" applyProtection="1">
      <alignment horizontal="center"/>
      <protection locked="0"/>
    </xf>
    <xf numFmtId="0" fontId="26" fillId="33" borderId="0" xfId="0" applyFont="1" applyFill="1" applyAlignment="1" applyProtection="1">
      <alignment horizontal="left" vertical="center"/>
      <protection locked="0"/>
    </xf>
    <xf numFmtId="205" fontId="32" fillId="0" borderId="24" xfId="0" applyNumberFormat="1" applyFont="1" applyFill="1" applyBorder="1" applyAlignment="1" applyProtection="1">
      <alignment horizontal="left"/>
      <protection/>
    </xf>
    <xf numFmtId="206" fontId="26" fillId="33" borderId="0" xfId="0" applyNumberFormat="1" applyFont="1" applyFill="1" applyAlignment="1" applyProtection="1">
      <alignment horizontal="right"/>
      <protection/>
    </xf>
    <xf numFmtId="0" fontId="0" fillId="33" borderId="0" xfId="0" applyFont="1" applyFill="1" applyBorder="1" applyAlignment="1" applyProtection="1">
      <alignment horizontal="left" vertical="center"/>
      <protection/>
    </xf>
    <xf numFmtId="0" fontId="0" fillId="33" borderId="14" xfId="0" applyFont="1" applyFill="1" applyBorder="1" applyAlignment="1" applyProtection="1">
      <alignment horizontal="left" vertical="center"/>
      <protection/>
    </xf>
    <xf numFmtId="205" fontId="26" fillId="0" borderId="0" xfId="0" applyNumberFormat="1" applyFont="1" applyFill="1" applyBorder="1" applyAlignment="1" applyProtection="1">
      <alignment horizontal="center"/>
      <protection locked="0"/>
    </xf>
    <xf numFmtId="0" fontId="0" fillId="33" borderId="16" xfId="0" applyFont="1" applyFill="1" applyBorder="1" applyAlignment="1" applyProtection="1">
      <alignment horizontal="left" vertical="center"/>
      <protection/>
    </xf>
    <xf numFmtId="0" fontId="0" fillId="33" borderId="17" xfId="0" applyFont="1" applyFill="1" applyBorder="1" applyAlignment="1" applyProtection="1">
      <alignment horizontal="left" vertical="center"/>
      <protection/>
    </xf>
    <xf numFmtId="0" fontId="45" fillId="42" borderId="0" xfId="0" applyFont="1" applyFill="1" applyAlignment="1" applyProtection="1">
      <alignment horizontal="center" vertical="center" wrapText="1"/>
      <protection/>
    </xf>
    <xf numFmtId="0" fontId="1" fillId="33" borderId="0" xfId="0" applyFont="1" applyFill="1" applyBorder="1" applyAlignment="1" applyProtection="1">
      <alignment horizontal="center" vertical="center"/>
      <protection/>
    </xf>
    <xf numFmtId="0" fontId="1" fillId="33" borderId="24" xfId="0" applyFont="1" applyFill="1" applyBorder="1" applyAlignment="1" applyProtection="1">
      <alignment horizontal="center" vertical="center"/>
      <protection/>
    </xf>
    <xf numFmtId="0" fontId="58" fillId="42" borderId="29" xfId="0" applyFont="1" applyFill="1" applyBorder="1" applyAlignment="1" applyProtection="1">
      <alignment horizontal="center" vertical="center" wrapText="1"/>
      <protection/>
    </xf>
    <xf numFmtId="0" fontId="58" fillId="42" borderId="0" xfId="0" applyFont="1" applyFill="1" applyAlignment="1" applyProtection="1">
      <alignment horizontal="center" vertical="center" wrapText="1"/>
      <protection/>
    </xf>
    <xf numFmtId="0" fontId="58" fillId="42" borderId="24" xfId="0" applyFont="1" applyFill="1" applyBorder="1" applyAlignment="1" applyProtection="1">
      <alignment horizontal="center" vertical="center" wrapText="1"/>
      <protection/>
    </xf>
    <xf numFmtId="0" fontId="42" fillId="33" borderId="0" xfId="0" applyFont="1" applyFill="1" applyAlignment="1" applyProtection="1">
      <alignment horizontal="center" vertical="center" wrapText="1"/>
      <protection locked="0"/>
    </xf>
    <xf numFmtId="0" fontId="0" fillId="0" borderId="0" xfId="0" applyAlignment="1">
      <alignment/>
    </xf>
    <xf numFmtId="0" fontId="15" fillId="33" borderId="0" xfId="0" applyFont="1" applyFill="1" applyAlignment="1" applyProtection="1">
      <alignment horizontal="center" vertical="center"/>
      <protection/>
    </xf>
    <xf numFmtId="0" fontId="1" fillId="40" borderId="35" xfId="0" applyFont="1" applyFill="1" applyBorder="1" applyAlignment="1" applyProtection="1">
      <alignment horizontal="center" vertical="center"/>
      <protection/>
    </xf>
    <xf numFmtId="0" fontId="1" fillId="40" borderId="36" xfId="0" applyFont="1" applyFill="1" applyBorder="1" applyAlignment="1" applyProtection="1">
      <alignment horizontal="center" vertical="center"/>
      <protection/>
    </xf>
    <xf numFmtId="0" fontId="1" fillId="33" borderId="25" xfId="0" applyFont="1" applyFill="1" applyBorder="1" applyAlignment="1" applyProtection="1">
      <alignment horizontal="left" vertical="top" wrapText="1"/>
      <protection/>
    </xf>
    <xf numFmtId="0" fontId="1" fillId="33" borderId="31" xfId="0" applyFont="1" applyFill="1" applyBorder="1" applyAlignment="1" applyProtection="1">
      <alignment horizontal="left" vertical="top" wrapText="1"/>
      <protection/>
    </xf>
    <xf numFmtId="0" fontId="0" fillId="33" borderId="37" xfId="0" applyFont="1" applyFill="1" applyBorder="1" applyAlignment="1" applyProtection="1">
      <alignment horizontal="center" vertical="top" wrapText="1"/>
      <protection/>
    </xf>
    <xf numFmtId="0" fontId="0" fillId="33" borderId="0" xfId="0" applyFont="1" applyFill="1" applyBorder="1" applyAlignment="1" applyProtection="1">
      <alignment horizontal="center" vertical="top"/>
      <protection/>
    </xf>
    <xf numFmtId="0" fontId="0" fillId="33" borderId="37" xfId="0" applyFont="1" applyFill="1" applyBorder="1" applyAlignment="1" applyProtection="1">
      <alignment horizontal="center" vertical="top"/>
      <protection/>
    </xf>
    <xf numFmtId="0" fontId="26" fillId="33" borderId="24" xfId="0" applyFont="1" applyFill="1" applyBorder="1" applyAlignment="1" applyProtection="1">
      <alignment horizontal="center" vertical="center"/>
      <protection/>
    </xf>
    <xf numFmtId="0" fontId="26" fillId="33" borderId="38" xfId="0" applyFont="1" applyFill="1" applyBorder="1" applyAlignment="1" applyProtection="1">
      <alignment horizontal="center" vertical="center"/>
      <protection/>
    </xf>
    <xf numFmtId="0" fontId="1" fillId="33" borderId="21" xfId="0" applyFont="1" applyFill="1" applyBorder="1" applyAlignment="1" applyProtection="1">
      <alignment horizontal="left" vertical="top" wrapText="1"/>
      <protection/>
    </xf>
    <xf numFmtId="0" fontId="14" fillId="44" borderId="37" xfId="0" applyFont="1" applyFill="1" applyBorder="1" applyAlignment="1" applyProtection="1">
      <alignment horizontal="center" vertical="center"/>
      <protection/>
    </xf>
    <xf numFmtId="0" fontId="14" fillId="44" borderId="0" xfId="0" applyFont="1" applyFill="1" applyBorder="1" applyAlignment="1" applyProtection="1">
      <alignment horizontal="center" vertical="center"/>
      <protection/>
    </xf>
    <xf numFmtId="0" fontId="21" fillId="33" borderId="0" xfId="0" applyFont="1" applyFill="1" applyBorder="1" applyAlignment="1" applyProtection="1">
      <alignment horizontal="center" vertical="center"/>
      <protection/>
    </xf>
    <xf numFmtId="0" fontId="23" fillId="33" borderId="0" xfId="0" applyFont="1" applyFill="1" applyBorder="1" applyAlignment="1" applyProtection="1">
      <alignment horizontal="center" vertical="center"/>
      <protection/>
    </xf>
    <xf numFmtId="0" fontId="24" fillId="33" borderId="29" xfId="0" applyFont="1" applyFill="1" applyBorder="1" applyAlignment="1" applyProtection="1">
      <alignment horizontal="center" vertical="center"/>
      <protection/>
    </xf>
    <xf numFmtId="0" fontId="24" fillId="33" borderId="24" xfId="0" applyFont="1" applyFill="1" applyBorder="1" applyAlignment="1" applyProtection="1">
      <alignment horizontal="center" vertical="center"/>
      <protection/>
    </xf>
    <xf numFmtId="0" fontId="23" fillId="33" borderId="29" xfId="0" applyFont="1" applyFill="1" applyBorder="1" applyAlignment="1" applyProtection="1">
      <alignment horizontal="center" vertical="center"/>
      <protection/>
    </xf>
    <xf numFmtId="0" fontId="23" fillId="33" borderId="24" xfId="0" applyFont="1" applyFill="1" applyBorder="1" applyAlignment="1" applyProtection="1">
      <alignment horizontal="center" vertical="center"/>
      <protection/>
    </xf>
    <xf numFmtId="0" fontId="20" fillId="33" borderId="29" xfId="0" applyFont="1" applyFill="1" applyBorder="1" applyAlignment="1" applyProtection="1">
      <alignment horizontal="center"/>
      <protection/>
    </xf>
    <xf numFmtId="0" fontId="20" fillId="33" borderId="24" xfId="0" applyFont="1" applyFill="1" applyBorder="1" applyAlignment="1" applyProtection="1">
      <alignment horizontal="center"/>
      <protection/>
    </xf>
    <xf numFmtId="0" fontId="20" fillId="33" borderId="0" xfId="0" applyFont="1" applyFill="1" applyBorder="1" applyAlignment="1" applyProtection="1">
      <alignment horizontal="center"/>
      <protection/>
    </xf>
    <xf numFmtId="0" fontId="24" fillId="33"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cellXfs>
  <cellStyles count="50">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132</xdr:col>
      <xdr:colOff>0</xdr:colOff>
      <xdr:row>59</xdr:row>
      <xdr:rowOff>0</xdr:rowOff>
    </xdr:to>
    <xdr:sp>
      <xdr:nvSpPr>
        <xdr:cNvPr id="1" name="TextBox 4"/>
        <xdr:cNvSpPr txBox="1">
          <a:spLocks noChangeArrowheads="1"/>
        </xdr:cNvSpPr>
      </xdr:nvSpPr>
      <xdr:spPr>
        <a:xfrm>
          <a:off x="1085850" y="228600"/>
          <a:ext cx="6457950" cy="31432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Zwischenrunde</a:t>
          </a:r>
          <a:r>
            <a:rPr lang="en-US" cap="none" sz="1000" b="1" i="0" u="none" baseline="0">
              <a:solidFill>
                <a:srgbClr val="FF0000"/>
              </a:solidFill>
              <a:latin typeface="Arial"/>
              <a:ea typeface="Arial"/>
              <a:cs typeface="Arial"/>
            </a:rPr>
            <a:t> oder der </a:t>
          </a:r>
          <a:r>
            <a:rPr lang="en-US" cap="none" sz="1000" b="1" i="0" u="none" baseline="0">
              <a:solidFill>
                <a:srgbClr val="3333CC"/>
              </a:solidFill>
              <a:latin typeface="Arial"/>
              <a:ea typeface="Arial"/>
              <a:cs typeface="Arial"/>
            </a:rPr>
            <a:t>Viertelfinal</a:t>
          </a:r>
          <a:r>
            <a:rPr lang="en-US" cap="none" sz="1000" b="1" i="0" u="none" baseline="0">
              <a:solidFill>
                <a:srgbClr val="FF0000"/>
              </a:solidFill>
              <a:latin typeface="Arial"/>
              <a:ea typeface="Arial"/>
              <a:cs typeface="Arial"/>
            </a:rPr>
            <a:t>-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Zwischenrunden/Viertelfinale-Halbfinale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171450</xdr:rowOff>
    </xdr:from>
    <xdr:to>
      <xdr:col>2</xdr:col>
      <xdr:colOff>152400</xdr:colOff>
      <xdr:row>0</xdr:row>
      <xdr:rowOff>714375</xdr:rowOff>
    </xdr:to>
    <xdr:pic macro="[0]!Info_nur_V">
      <xdr:nvPicPr>
        <xdr:cNvPr id="1" name="Picture 14" descr="Ball1"/>
        <xdr:cNvPicPr preferRelativeResize="1">
          <a:picLocks noChangeAspect="1"/>
        </xdr:cNvPicPr>
      </xdr:nvPicPr>
      <xdr:blipFill>
        <a:blip r:embed="rId1"/>
        <a:stretch>
          <a:fillRect/>
        </a:stretch>
      </xdr:blipFill>
      <xdr:spPr>
        <a:xfrm>
          <a:off x="238125" y="171450"/>
          <a:ext cx="542925" cy="542925"/>
        </a:xfrm>
        <a:prstGeom prst="rect">
          <a:avLst/>
        </a:prstGeom>
        <a:noFill/>
        <a:ln w="9525" cmpd="sng">
          <a:noFill/>
        </a:ln>
      </xdr:spPr>
    </xdr:pic>
    <xdr:clientData/>
  </xdr:twoCellAnchor>
  <xdr:twoCellAnchor>
    <xdr:from>
      <xdr:col>0</xdr:col>
      <xdr:colOff>266700</xdr:colOff>
      <xdr:row>0</xdr:row>
      <xdr:rowOff>19050</xdr:rowOff>
    </xdr:from>
    <xdr:to>
      <xdr:col>2</xdr:col>
      <xdr:colOff>142875</xdr:colOff>
      <xdr:row>0</xdr:row>
      <xdr:rowOff>152400</xdr:rowOff>
    </xdr:to>
    <xdr:sp>
      <xdr:nvSpPr>
        <xdr:cNvPr id="2" name="Rectangle 28"/>
        <xdr:cNvSpPr>
          <a:spLocks/>
        </xdr:cNvSpPr>
      </xdr:nvSpPr>
      <xdr:spPr>
        <a:xfrm>
          <a:off x="266700" y="19050"/>
          <a:ext cx="504825" cy="133350"/>
        </a:xfrm>
        <a:prstGeom prst="rect">
          <a:avLst/>
        </a:prstGeom>
        <a:solidFill>
          <a:srgbClr val="A0E0E0"/>
        </a:solidFill>
        <a:ln w="9525" cmpd="sng">
          <a:noFill/>
        </a:ln>
      </xdr:spPr>
      <xdr:txBody>
        <a:bodyPr vertOverflow="clip" wrap="square" lIns="27432" tIns="22860" rIns="0" bIns="0"/>
        <a:p>
          <a:pPr algn="l">
            <a:defRPr/>
          </a:pPr>
          <a:r>
            <a:rPr lang="en-US" cap="none" sz="800" b="0" i="1" u="none" baseline="0">
              <a:solidFill>
                <a:srgbClr val="000000"/>
              </a:solidFill>
              <a:latin typeface="Arial"/>
              <a:ea typeface="Arial"/>
              <a:cs typeface="Arial"/>
            </a:rPr>
            <a:t>Version</a:t>
          </a:r>
        </a:p>
      </xdr:txBody>
    </xdr:sp>
    <xdr:clientData fPrintsWithSheet="0"/>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vmlDrawing" Target="../drawings/vmlDrawing6.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84"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4"/>
  <headerFooter alignWithMargins="0">
    <oddHeader>&amp;C&amp;A</oddHeader>
    <oddFooter>&amp;CSeite &amp;P</oddFooter>
  </headerFooter>
  <drawing r:id="rId3"/>
  <legacyDrawing r:id="rId2"/>
  <oleObjects>
    <oleObject progId="MSPhotoEd.3" shapeId="1855200" r:id="rId1"/>
  </oleObjects>
</worksheet>
</file>

<file path=xl/worksheets/sheet2.xml><?xml version="1.0" encoding="utf-8"?>
<worksheet xmlns="http://schemas.openxmlformats.org/spreadsheetml/2006/main" xmlns:r="http://schemas.openxmlformats.org/officeDocument/2006/relationships">
  <sheetPr codeName="Tabelle9"/>
  <dimension ref="A1:A4"/>
  <sheetViews>
    <sheetView zoomScale="163" zoomScaleNormal="163" zoomScalePageLayoutView="0" workbookViewId="0" topLeftCell="A1">
      <selection activeCell="A1" sqref="A1"/>
    </sheetView>
  </sheetViews>
  <sheetFormatPr defaultColWidth="11.421875" defaultRowHeight="12.75"/>
  <cols>
    <col min="1" max="1" width="86.57421875" style="20" customWidth="1"/>
    <col min="2" max="2" width="35.7109375" style="20" customWidth="1"/>
    <col min="3" max="16384" width="11.421875" style="20" customWidth="1"/>
  </cols>
  <sheetData>
    <row r="1" ht="75" customHeight="1">
      <c r="A1" s="82" t="s">
        <v>44</v>
      </c>
    </row>
    <row r="2" ht="112.5" customHeight="1">
      <c r="A2" s="83"/>
    </row>
    <row r="3" ht="112.5" customHeight="1">
      <c r="A3" s="83"/>
    </row>
    <row r="4" ht="150" customHeight="1">
      <c r="A4" s="21"/>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3"/>
  <dimension ref="A1:AQ125"/>
  <sheetViews>
    <sheetView showRowColHeaders="0" tabSelected="1" zoomScale="125" zoomScaleNormal="125" zoomScalePageLayoutView="0" workbookViewId="0" topLeftCell="A114">
      <selection activeCell="C8" sqref="C8:F8"/>
    </sheetView>
  </sheetViews>
  <sheetFormatPr defaultColWidth="11.421875" defaultRowHeight="12.75"/>
  <cols>
    <col min="1" max="1" width="6.140625" style="184" customWidth="1"/>
    <col min="2" max="2" width="3.28125" style="34" customWidth="1"/>
    <col min="3" max="3" width="5.28125" style="44" customWidth="1"/>
    <col min="4" max="4" width="7.7109375" style="42" hidden="1" customWidth="1"/>
    <col min="5" max="5" width="6.140625" style="34" customWidth="1"/>
    <col min="6" max="6" width="12.7109375" style="34" customWidth="1"/>
    <col min="7" max="7" width="16.7109375" style="34" customWidth="1"/>
    <col min="8" max="8" width="3.28125" style="32" customWidth="1"/>
    <col min="9" max="12" width="6.7109375" style="34" customWidth="1"/>
    <col min="13" max="13" width="3.8515625" style="32" customWidth="1"/>
    <col min="14" max="14" width="1.8515625" style="34" customWidth="1"/>
    <col min="15" max="15" width="3.8515625" style="32" customWidth="1"/>
    <col min="16" max="16" width="1.1484375" style="32" customWidth="1"/>
    <col min="17" max="17" width="17.7109375" style="32" customWidth="1"/>
    <col min="18" max="18" width="4.8515625" style="34" customWidth="1"/>
    <col min="19" max="16384" width="11.421875" style="32" customWidth="1"/>
  </cols>
  <sheetData>
    <row r="1" spans="1:13" ht="62.25" customHeight="1">
      <c r="A1" s="253" t="s">
        <v>112</v>
      </c>
      <c r="B1" s="254"/>
      <c r="C1" s="254"/>
      <c r="D1" s="254"/>
      <c r="E1" s="254"/>
      <c r="F1" s="254"/>
      <c r="G1" s="254"/>
      <c r="H1" s="254"/>
      <c r="I1" s="254"/>
      <c r="J1" s="254"/>
      <c r="K1" s="254"/>
      <c r="L1" s="254"/>
      <c r="M1" s="254"/>
    </row>
    <row r="2" spans="2:18" ht="18" customHeight="1">
      <c r="B2" s="238" t="s">
        <v>130</v>
      </c>
      <c r="C2" s="238"/>
      <c r="D2" s="238"/>
      <c r="E2" s="238"/>
      <c r="F2" s="238"/>
      <c r="G2" s="238"/>
      <c r="H2" s="238"/>
      <c r="I2" s="238"/>
      <c r="J2" s="238"/>
      <c r="K2" s="238"/>
      <c r="L2" s="238"/>
      <c r="Q2" s="247" t="s">
        <v>78</v>
      </c>
      <c r="R2" s="247"/>
    </row>
    <row r="3" spans="1:18" s="103" customFormat="1" ht="19.5" customHeight="1">
      <c r="A3" s="185"/>
      <c r="B3" s="130" t="s">
        <v>58</v>
      </c>
      <c r="C3" s="241">
        <f>G3</f>
        <v>40110</v>
      </c>
      <c r="D3" s="241"/>
      <c r="E3" s="241"/>
      <c r="F3" s="104" t="s">
        <v>59</v>
      </c>
      <c r="G3" s="155">
        <f>Vorgaben!D12</f>
        <v>40110</v>
      </c>
      <c r="Q3" s="247"/>
      <c r="R3" s="247"/>
    </row>
    <row r="4" spans="1:18" s="103" customFormat="1" ht="14.25" customHeight="1">
      <c r="A4" s="185"/>
      <c r="B4" s="150" t="s">
        <v>84</v>
      </c>
      <c r="C4" s="239" t="s">
        <v>129</v>
      </c>
      <c r="D4" s="239"/>
      <c r="E4" s="239"/>
      <c r="F4" s="239"/>
      <c r="G4" s="239"/>
      <c r="H4" s="239"/>
      <c r="Q4" s="247"/>
      <c r="R4" s="247"/>
    </row>
    <row r="5" spans="1:18" s="102" customFormat="1" ht="18.75" customHeight="1">
      <c r="A5" s="185"/>
      <c r="B5" s="105" t="s">
        <v>60</v>
      </c>
      <c r="C5" s="104"/>
      <c r="D5" s="240">
        <f>Vorgaben!D13</f>
        <v>0.3958333333333333</v>
      </c>
      <c r="E5" s="240"/>
      <c r="F5" s="104" t="s">
        <v>61</v>
      </c>
      <c r="G5" s="106" t="s">
        <v>62</v>
      </c>
      <c r="H5" s="151" t="s">
        <v>63</v>
      </c>
      <c r="I5" s="218">
        <v>9</v>
      </c>
      <c r="J5" s="198" t="s">
        <v>85</v>
      </c>
      <c r="K5" s="131" t="s">
        <v>64</v>
      </c>
      <c r="L5" s="199">
        <f>Vorgaben!D5</f>
        <v>0.0006944444444444445</v>
      </c>
      <c r="M5" s="156" t="s">
        <v>86</v>
      </c>
      <c r="N5" s="157"/>
      <c r="O5" s="157"/>
      <c r="Q5" s="248" t="s">
        <v>77</v>
      </c>
      <c r="R5" s="248"/>
    </row>
    <row r="6" spans="17:18" ht="6" customHeight="1" thickBot="1">
      <c r="Q6" s="249"/>
      <c r="R6" s="249"/>
    </row>
    <row r="7" spans="1:18" s="33" customFormat="1" ht="13.5" thickBot="1">
      <c r="A7" s="186"/>
      <c r="B7" s="101"/>
      <c r="C7" s="256" t="s">
        <v>0</v>
      </c>
      <c r="D7" s="256"/>
      <c r="E7" s="256"/>
      <c r="F7" s="257"/>
      <c r="G7" s="32"/>
      <c r="H7" s="100"/>
      <c r="I7" s="256" t="s">
        <v>4</v>
      </c>
      <c r="J7" s="256"/>
      <c r="K7" s="256"/>
      <c r="L7" s="257"/>
      <c r="M7" s="90"/>
      <c r="N7" s="86"/>
      <c r="O7" s="86"/>
      <c r="Q7" s="146" t="s">
        <v>67</v>
      </c>
      <c r="R7" s="145">
        <v>1</v>
      </c>
    </row>
    <row r="8" spans="2:18" ht="12.75">
      <c r="B8" s="91" t="s">
        <v>53</v>
      </c>
      <c r="C8" s="242" t="str">
        <f>Vorgaben!A2</f>
        <v>Autobahnpolizei Walldorf</v>
      </c>
      <c r="D8" s="242"/>
      <c r="E8" s="242"/>
      <c r="F8" s="243"/>
      <c r="G8" s="32"/>
      <c r="H8" s="91" t="s">
        <v>53</v>
      </c>
      <c r="I8" s="242" t="str">
        <f>Vorgaben!A9</f>
        <v>PZN Wiesloch</v>
      </c>
      <c r="J8" s="242"/>
      <c r="K8" s="242"/>
      <c r="L8" s="243"/>
      <c r="M8" s="87"/>
      <c r="N8" s="87"/>
      <c r="O8" s="87"/>
      <c r="Q8" s="147" t="s">
        <v>68</v>
      </c>
      <c r="R8" s="145">
        <v>2</v>
      </c>
    </row>
    <row r="9" spans="1:18" ht="12.75">
      <c r="A9" s="187"/>
      <c r="B9" s="93" t="s">
        <v>54</v>
      </c>
      <c r="C9" s="242" t="str">
        <f>Vorgaben!A3</f>
        <v>Stadtwerke Walldorf</v>
      </c>
      <c r="D9" s="242"/>
      <c r="E9" s="242"/>
      <c r="F9" s="243"/>
      <c r="G9" s="32"/>
      <c r="H9" s="93" t="s">
        <v>54</v>
      </c>
      <c r="I9" s="242" t="str">
        <f>Vorgaben!A10</f>
        <v>Sparkasse Heidelberg</v>
      </c>
      <c r="J9" s="242"/>
      <c r="K9" s="242"/>
      <c r="L9" s="243"/>
      <c r="M9" s="87"/>
      <c r="N9" s="87"/>
      <c r="O9" s="87"/>
      <c r="Q9" s="146" t="s">
        <v>69</v>
      </c>
      <c r="R9" s="145">
        <v>3</v>
      </c>
    </row>
    <row r="10" spans="2:18" ht="12.75">
      <c r="B10" s="91" t="s">
        <v>55</v>
      </c>
      <c r="C10" s="242" t="str">
        <f>Vorgaben!A4</f>
        <v>Feuerwehr Walldorf</v>
      </c>
      <c r="D10" s="242"/>
      <c r="E10" s="242"/>
      <c r="F10" s="243"/>
      <c r="G10" s="32"/>
      <c r="H10" s="91" t="s">
        <v>55</v>
      </c>
      <c r="I10" s="242" t="str">
        <f>Vorgaben!A11</f>
        <v>Rechenzentrum HD</v>
      </c>
      <c r="J10" s="242"/>
      <c r="K10" s="242"/>
      <c r="L10" s="243"/>
      <c r="M10" s="87"/>
      <c r="N10" s="87"/>
      <c r="O10" s="87"/>
      <c r="Q10" s="147" t="s">
        <v>70</v>
      </c>
      <c r="R10" s="145">
        <v>4</v>
      </c>
    </row>
    <row r="11" spans="2:18" ht="12.75">
      <c r="B11" s="91" t="s">
        <v>56</v>
      </c>
      <c r="C11" s="242" t="str">
        <f>Vorgaben!A5</f>
        <v>Sozialamt Heidelberg</v>
      </c>
      <c r="D11" s="242"/>
      <c r="E11" s="242"/>
      <c r="F11" s="243"/>
      <c r="G11" s="32"/>
      <c r="H11" s="91" t="s">
        <v>56</v>
      </c>
      <c r="I11" s="242" t="str">
        <f>Vorgaben!A12</f>
        <v>Stadt Schwetzingen</v>
      </c>
      <c r="J11" s="242"/>
      <c r="K11" s="242"/>
      <c r="L11" s="243"/>
      <c r="M11" s="87"/>
      <c r="N11" s="87"/>
      <c r="O11" s="87"/>
      <c r="Q11" s="146" t="s">
        <v>71</v>
      </c>
      <c r="R11" s="145">
        <v>5</v>
      </c>
    </row>
    <row r="12" spans="2:18" ht="13.5" thickBot="1">
      <c r="B12" s="94" t="s">
        <v>57</v>
      </c>
      <c r="C12" s="245" t="str">
        <f>Vorgaben!A6</f>
        <v>Gemeinde Heddesheim</v>
      </c>
      <c r="D12" s="245"/>
      <c r="E12" s="245"/>
      <c r="F12" s="246"/>
      <c r="G12" s="32"/>
      <c r="H12" s="94" t="s">
        <v>57</v>
      </c>
      <c r="I12" s="245" t="str">
        <f>Vorgaben!A13</f>
        <v>Neckar-Odenwald-Kreis</v>
      </c>
      <c r="J12" s="245"/>
      <c r="K12" s="245"/>
      <c r="L12" s="246"/>
      <c r="M12" s="88"/>
      <c r="N12" s="88"/>
      <c r="O12" s="88"/>
      <c r="Q12" s="147" t="s">
        <v>72</v>
      </c>
      <c r="R12" s="145">
        <v>6</v>
      </c>
    </row>
    <row r="13" spans="6:18" ht="13.5" thickBot="1">
      <c r="F13" s="88"/>
      <c r="M13" s="89"/>
      <c r="N13" s="88"/>
      <c r="O13" s="89"/>
      <c r="Q13" s="146" t="s">
        <v>73</v>
      </c>
      <c r="R13" s="145">
        <v>7</v>
      </c>
    </row>
    <row r="14" spans="2:18" ht="13.5" thickBot="1">
      <c r="B14" s="231" t="s">
        <v>3</v>
      </c>
      <c r="C14" s="232"/>
      <c r="D14" s="232"/>
      <c r="E14" s="232"/>
      <c r="F14" s="233"/>
      <c r="H14" s="231" t="s">
        <v>5</v>
      </c>
      <c r="I14" s="232" t="s">
        <v>5</v>
      </c>
      <c r="J14" s="232"/>
      <c r="K14" s="232"/>
      <c r="L14" s="233"/>
      <c r="M14" s="90"/>
      <c r="N14" s="86"/>
      <c r="O14" s="86"/>
      <c r="Q14" s="147" t="s">
        <v>74</v>
      </c>
      <c r="R14" s="145">
        <v>8</v>
      </c>
    </row>
    <row r="15" spans="2:18" ht="12.75">
      <c r="B15" s="91" t="s">
        <v>53</v>
      </c>
      <c r="C15" s="87" t="str">
        <f>Vorgaben!B2</f>
        <v>Gemeinde Sandhausen</v>
      </c>
      <c r="D15" s="87"/>
      <c r="E15" s="87"/>
      <c r="F15" s="92"/>
      <c r="H15" s="91" t="s">
        <v>53</v>
      </c>
      <c r="I15" s="87" t="str">
        <f>Vorgaben!B9</f>
        <v>Stadt Wiesloch</v>
      </c>
      <c r="J15" s="87"/>
      <c r="K15" s="87"/>
      <c r="L15" s="92"/>
      <c r="M15" s="87"/>
      <c r="N15" s="87"/>
      <c r="O15" s="87"/>
      <c r="Q15" s="146" t="s">
        <v>75</v>
      </c>
      <c r="R15" s="145">
        <v>9</v>
      </c>
    </row>
    <row r="16" spans="2:18" ht="12.75">
      <c r="B16" s="93" t="s">
        <v>54</v>
      </c>
      <c r="C16" s="87" t="str">
        <f>Vorgaben!B3</f>
        <v>Berufsfeuerwehr HD</v>
      </c>
      <c r="D16" s="87"/>
      <c r="E16" s="87"/>
      <c r="F16" s="92"/>
      <c r="H16" s="93" t="s">
        <v>54</v>
      </c>
      <c r="I16" s="87" t="str">
        <f>Vorgaben!B10</f>
        <v>Stadt Hockenheim</v>
      </c>
      <c r="J16" s="87"/>
      <c r="K16" s="87"/>
      <c r="L16" s="92"/>
      <c r="M16" s="87"/>
      <c r="N16" s="87"/>
      <c r="O16" s="87"/>
      <c r="Q16" s="147" t="s">
        <v>76</v>
      </c>
      <c r="R16" s="145">
        <v>10</v>
      </c>
    </row>
    <row r="17" spans="2:18" ht="12.75">
      <c r="B17" s="91" t="s">
        <v>55</v>
      </c>
      <c r="C17" s="87" t="str">
        <f>Vorgaben!B4</f>
        <v>Polizeirevier Wiesloch</v>
      </c>
      <c r="D17" s="87"/>
      <c r="E17" s="87"/>
      <c r="F17" s="92"/>
      <c r="H17" s="91" t="s">
        <v>55</v>
      </c>
      <c r="I17" s="87" t="str">
        <f>Vorgaben!B11</f>
        <v>Stadt Sinsheim</v>
      </c>
      <c r="J17" s="87"/>
      <c r="K17" s="87"/>
      <c r="L17" s="92"/>
      <c r="M17" s="87"/>
      <c r="N17" s="87"/>
      <c r="O17" s="87"/>
      <c r="Q17" s="250" t="s">
        <v>79</v>
      </c>
      <c r="R17" s="250"/>
    </row>
    <row r="18" spans="2:18" ht="13.5" customHeight="1" thickBot="1">
      <c r="B18" s="91" t="s">
        <v>56</v>
      </c>
      <c r="C18" s="87" t="str">
        <f>Vorgaben!B5</f>
        <v>Volksbank Wiesloch</v>
      </c>
      <c r="D18" s="87"/>
      <c r="E18" s="87"/>
      <c r="F18" s="92"/>
      <c r="H18" s="94" t="s">
        <v>56</v>
      </c>
      <c r="I18" s="95" t="str">
        <f>Vorgaben!B12</f>
        <v>Barmer</v>
      </c>
      <c r="J18" s="95"/>
      <c r="K18" s="95"/>
      <c r="L18" s="96"/>
      <c r="M18" s="87"/>
      <c r="N18" s="87"/>
      <c r="O18" s="87"/>
      <c r="Q18" s="251"/>
      <c r="R18" s="251"/>
    </row>
    <row r="19" spans="2:18" ht="13.5" thickBot="1">
      <c r="B19" s="94" t="s">
        <v>57</v>
      </c>
      <c r="C19" s="95" t="str">
        <f>Vorgaben!B6</f>
        <v>Stadt Bad Rappenau</v>
      </c>
      <c r="D19" s="95"/>
      <c r="E19" s="95"/>
      <c r="F19" s="96"/>
      <c r="H19" s="88"/>
      <c r="I19" s="88"/>
      <c r="J19" s="88"/>
      <c r="K19" s="88"/>
      <c r="L19" s="88"/>
      <c r="M19" s="34"/>
      <c r="O19" s="34"/>
      <c r="P19" s="34"/>
      <c r="Q19" s="251"/>
      <c r="R19" s="251"/>
    </row>
    <row r="20" spans="17:18" ht="3.75" customHeight="1">
      <c r="Q20" s="251"/>
      <c r="R20" s="251"/>
    </row>
    <row r="21" spans="1:18" s="35" customFormat="1" ht="24" customHeight="1" thickBot="1">
      <c r="A21" s="230" t="s">
        <v>51</v>
      </c>
      <c r="B21" s="230"/>
      <c r="C21" s="196" t="s">
        <v>6</v>
      </c>
      <c r="D21" s="36" t="s">
        <v>52</v>
      </c>
      <c r="E21" s="197" t="s">
        <v>7</v>
      </c>
      <c r="F21" s="37"/>
      <c r="G21" s="38" t="s">
        <v>8</v>
      </c>
      <c r="H21" s="38"/>
      <c r="I21" s="38"/>
      <c r="J21" s="38"/>
      <c r="K21" s="38"/>
      <c r="L21" s="38"/>
      <c r="M21" s="39" t="s">
        <v>9</v>
      </c>
      <c r="N21" s="40"/>
      <c r="O21" s="40"/>
      <c r="Q21" s="252"/>
      <c r="R21" s="252"/>
    </row>
    <row r="22" spans="1:18" s="99" customFormat="1" ht="12.75">
      <c r="A22" s="188">
        <f>Vorgaben!$D$13</f>
        <v>0.3958333333333333</v>
      </c>
      <c r="B22" s="113"/>
      <c r="C22" s="114">
        <v>1</v>
      </c>
      <c r="D22" s="115" t="s">
        <v>10</v>
      </c>
      <c r="E22" s="116" t="s">
        <v>11</v>
      </c>
      <c r="F22" s="117"/>
      <c r="G22" s="118" t="str">
        <f>C8</f>
        <v>Autobahnpolizei Walldorf</v>
      </c>
      <c r="H22" s="117" t="s">
        <v>12</v>
      </c>
      <c r="I22" s="119" t="str">
        <f>C9</f>
        <v>Stadtwerke Walldorf</v>
      </c>
      <c r="J22" s="119"/>
      <c r="K22" s="119"/>
      <c r="L22" s="119"/>
      <c r="M22" s="120"/>
      <c r="N22" s="117" t="s">
        <v>13</v>
      </c>
      <c r="O22" s="121"/>
      <c r="Q22" s="148" t="str">
        <f>IF(R22="","",CHOOSE(R22,$Q$7,$Q$8,$Q$9,$Q$10,$Q$11,$Q$12,$Q$13,$Q$14,$Q$15,$Q$16))</f>
        <v>Schiri 1</v>
      </c>
      <c r="R22" s="153">
        <v>1</v>
      </c>
    </row>
    <row r="23" spans="1:18" s="99" customFormat="1" ht="12.75">
      <c r="A23" s="208">
        <f>A22+Vorgaben!$D$3+Vorgaben!$D$5</f>
        <v>0.40277777777777773</v>
      </c>
      <c r="B23" s="209"/>
      <c r="C23" s="210">
        <v>2</v>
      </c>
      <c r="D23" s="211" t="s">
        <v>14</v>
      </c>
      <c r="E23" s="212" t="s">
        <v>11</v>
      </c>
      <c r="F23" s="213"/>
      <c r="G23" s="214" t="str">
        <f>C10</f>
        <v>Feuerwehr Walldorf</v>
      </c>
      <c r="H23" s="213" t="s">
        <v>12</v>
      </c>
      <c r="I23" s="215" t="str">
        <f>C11</f>
        <v>Sozialamt Heidelberg</v>
      </c>
      <c r="J23" s="215"/>
      <c r="K23" s="215"/>
      <c r="L23" s="215"/>
      <c r="M23" s="216"/>
      <c r="N23" s="213" t="s">
        <v>13</v>
      </c>
      <c r="O23" s="217"/>
      <c r="Q23" s="148" t="str">
        <f aca="true" t="shared" si="0" ref="Q23:Q55">IF(R23="","",CHOOSE(R23,$Q$7,$Q$8,$Q$9,$Q$10,$Q$11,$Q$12,$Q$13,$Q$14,$Q$15,$Q$16))</f>
        <v>Schiri 2</v>
      </c>
      <c r="R23" s="153">
        <v>2</v>
      </c>
    </row>
    <row r="24" spans="1:18" s="99" customFormat="1" ht="12.75">
      <c r="A24" s="189">
        <f>A23+Vorgaben!$D$3+Vorgaben!$D$5</f>
        <v>0.40972222222222215</v>
      </c>
      <c r="B24" s="107"/>
      <c r="C24" s="108">
        <v>3</v>
      </c>
      <c r="D24" s="109" t="s">
        <v>80</v>
      </c>
      <c r="E24" s="110" t="s">
        <v>15</v>
      </c>
      <c r="F24" s="111"/>
      <c r="G24" s="112" t="str">
        <f>I8</f>
        <v>PZN Wiesloch</v>
      </c>
      <c r="H24" s="111" t="s">
        <v>12</v>
      </c>
      <c r="I24" s="97" t="str">
        <f>I9</f>
        <v>Sparkasse Heidelberg</v>
      </c>
      <c r="J24" s="97"/>
      <c r="K24" s="97"/>
      <c r="L24" s="97"/>
      <c r="M24" s="98"/>
      <c r="N24" s="111" t="s">
        <v>13</v>
      </c>
      <c r="O24" s="122"/>
      <c r="Q24" s="148" t="str">
        <f t="shared" si="0"/>
        <v>Schiri 3</v>
      </c>
      <c r="R24" s="153">
        <v>3</v>
      </c>
    </row>
    <row r="25" spans="1:18" s="99" customFormat="1" ht="12.75">
      <c r="A25" s="208">
        <f>A24+Vorgaben!$D$3+Vorgaben!$D$5</f>
        <v>0.4166666666666666</v>
      </c>
      <c r="B25" s="209"/>
      <c r="C25" s="210">
        <v>4</v>
      </c>
      <c r="D25" s="211" t="s">
        <v>81</v>
      </c>
      <c r="E25" s="212" t="s">
        <v>15</v>
      </c>
      <c r="F25" s="213"/>
      <c r="G25" s="214" t="str">
        <f>I10</f>
        <v>Rechenzentrum HD</v>
      </c>
      <c r="H25" s="213" t="s">
        <v>12</v>
      </c>
      <c r="I25" s="215" t="str">
        <f>I11</f>
        <v>Stadt Schwetzingen</v>
      </c>
      <c r="J25" s="215"/>
      <c r="K25" s="215"/>
      <c r="L25" s="215"/>
      <c r="M25" s="216"/>
      <c r="N25" s="213" t="s">
        <v>13</v>
      </c>
      <c r="O25" s="217"/>
      <c r="Q25" s="148" t="str">
        <f t="shared" si="0"/>
        <v>Schiri 4</v>
      </c>
      <c r="R25" s="153">
        <v>4</v>
      </c>
    </row>
    <row r="26" spans="1:18" s="99" customFormat="1" ht="12.75">
      <c r="A26" s="189">
        <f>A25+Vorgaben!$D$3+Vorgaben!$D$5</f>
        <v>0.423611111111111</v>
      </c>
      <c r="B26" s="107"/>
      <c r="C26" s="108">
        <v>5</v>
      </c>
      <c r="D26" s="109" t="s">
        <v>10</v>
      </c>
      <c r="E26" s="110" t="s">
        <v>16</v>
      </c>
      <c r="F26" s="111"/>
      <c r="G26" s="112" t="str">
        <f>C15</f>
        <v>Gemeinde Sandhausen</v>
      </c>
      <c r="H26" s="111" t="s">
        <v>12</v>
      </c>
      <c r="I26" s="97" t="str">
        <f>C16</f>
        <v>Berufsfeuerwehr HD</v>
      </c>
      <c r="J26" s="97"/>
      <c r="K26" s="97"/>
      <c r="L26" s="97"/>
      <c r="M26" s="98"/>
      <c r="N26" s="111" t="s">
        <v>13</v>
      </c>
      <c r="O26" s="122"/>
      <c r="Q26" s="148">
        <f t="shared" si="0"/>
      </c>
      <c r="R26" s="153"/>
    </row>
    <row r="27" spans="1:18" s="99" customFormat="1" ht="12.75">
      <c r="A27" s="208">
        <f>A26+Vorgaben!$D$3+Vorgaben!$D$5</f>
        <v>0.4305555555555554</v>
      </c>
      <c r="B27" s="209"/>
      <c r="C27" s="210">
        <v>6</v>
      </c>
      <c r="D27" s="211" t="s">
        <v>14</v>
      </c>
      <c r="E27" s="212" t="s">
        <v>16</v>
      </c>
      <c r="F27" s="213"/>
      <c r="G27" s="214" t="str">
        <f>C17</f>
        <v>Polizeirevier Wiesloch</v>
      </c>
      <c r="H27" s="213" t="s">
        <v>12</v>
      </c>
      <c r="I27" s="215" t="str">
        <f>C18</f>
        <v>Volksbank Wiesloch</v>
      </c>
      <c r="J27" s="215"/>
      <c r="K27" s="215"/>
      <c r="L27" s="215"/>
      <c r="M27" s="216"/>
      <c r="N27" s="213" t="s">
        <v>13</v>
      </c>
      <c r="O27" s="217"/>
      <c r="Q27" s="148">
        <f t="shared" si="0"/>
      </c>
      <c r="R27" s="153"/>
    </row>
    <row r="28" spans="1:18" s="99" customFormat="1" ht="12.75">
      <c r="A28" s="189">
        <f>A27+Vorgaben!$D$3+Vorgaben!$D$5</f>
        <v>0.43749999999999983</v>
      </c>
      <c r="B28" s="107"/>
      <c r="C28" s="108">
        <v>7</v>
      </c>
      <c r="D28" s="109" t="s">
        <v>80</v>
      </c>
      <c r="E28" s="110" t="s">
        <v>17</v>
      </c>
      <c r="F28" s="111"/>
      <c r="G28" s="112" t="str">
        <f>I15</f>
        <v>Stadt Wiesloch</v>
      </c>
      <c r="H28" s="111" t="s">
        <v>12</v>
      </c>
      <c r="I28" s="97" t="str">
        <f>I16</f>
        <v>Stadt Hockenheim</v>
      </c>
      <c r="J28" s="97"/>
      <c r="K28" s="97"/>
      <c r="L28" s="97"/>
      <c r="M28" s="98"/>
      <c r="N28" s="111" t="s">
        <v>13</v>
      </c>
      <c r="O28" s="122"/>
      <c r="Q28" s="148">
        <f t="shared" si="0"/>
      </c>
      <c r="R28" s="153"/>
    </row>
    <row r="29" spans="1:18" s="99" customFormat="1" ht="12.75">
      <c r="A29" s="208">
        <f>A28+Vorgaben!$D$3+Vorgaben!$D$5</f>
        <v>0.44444444444444425</v>
      </c>
      <c r="B29" s="209"/>
      <c r="C29" s="210">
        <v>8</v>
      </c>
      <c r="D29" s="211" t="s">
        <v>81</v>
      </c>
      <c r="E29" s="212" t="s">
        <v>17</v>
      </c>
      <c r="F29" s="213"/>
      <c r="G29" s="214" t="str">
        <f>I17</f>
        <v>Stadt Sinsheim</v>
      </c>
      <c r="H29" s="213" t="s">
        <v>12</v>
      </c>
      <c r="I29" s="215" t="str">
        <f>I18</f>
        <v>Barmer</v>
      </c>
      <c r="J29" s="215"/>
      <c r="K29" s="215"/>
      <c r="L29" s="215"/>
      <c r="M29" s="216"/>
      <c r="N29" s="213" t="s">
        <v>13</v>
      </c>
      <c r="O29" s="217"/>
      <c r="Q29" s="148">
        <f t="shared" si="0"/>
      </c>
      <c r="R29" s="153"/>
    </row>
    <row r="30" spans="1:18" s="99" customFormat="1" ht="12.75">
      <c r="A30" s="189">
        <f>A29+Vorgaben!$D$3+Vorgaben!$D$5</f>
        <v>0.4513888888888887</v>
      </c>
      <c r="B30" s="107"/>
      <c r="C30" s="108">
        <v>9</v>
      </c>
      <c r="D30" s="109" t="s">
        <v>10</v>
      </c>
      <c r="E30" s="110" t="s">
        <v>11</v>
      </c>
      <c r="F30" s="111"/>
      <c r="G30" s="112" t="str">
        <f>C9</f>
        <v>Stadtwerke Walldorf</v>
      </c>
      <c r="H30" s="111" t="s">
        <v>12</v>
      </c>
      <c r="I30" s="97" t="str">
        <f>C12</f>
        <v>Gemeinde Heddesheim</v>
      </c>
      <c r="J30" s="97"/>
      <c r="K30" s="97"/>
      <c r="L30" s="97"/>
      <c r="M30" s="98"/>
      <c r="N30" s="111" t="s">
        <v>13</v>
      </c>
      <c r="O30" s="122"/>
      <c r="Q30" s="148">
        <f t="shared" si="0"/>
      </c>
      <c r="R30" s="153"/>
    </row>
    <row r="31" spans="1:18" s="99" customFormat="1" ht="12.75">
      <c r="A31" s="208">
        <f>A30+Vorgaben!$D$3+Vorgaben!$D$5</f>
        <v>0.4583333333333331</v>
      </c>
      <c r="B31" s="209"/>
      <c r="C31" s="210">
        <v>10</v>
      </c>
      <c r="D31" s="211" t="s">
        <v>14</v>
      </c>
      <c r="E31" s="212" t="s">
        <v>11</v>
      </c>
      <c r="F31" s="213"/>
      <c r="G31" s="214" t="str">
        <f>C8</f>
        <v>Autobahnpolizei Walldorf</v>
      </c>
      <c r="H31" s="213" t="s">
        <v>12</v>
      </c>
      <c r="I31" s="215" t="str">
        <f>C10</f>
        <v>Feuerwehr Walldorf</v>
      </c>
      <c r="J31" s="215"/>
      <c r="K31" s="215"/>
      <c r="L31" s="215"/>
      <c r="M31" s="216"/>
      <c r="N31" s="213" t="s">
        <v>13</v>
      </c>
      <c r="O31" s="217"/>
      <c r="Q31" s="148">
        <f t="shared" si="0"/>
      </c>
      <c r="R31" s="153"/>
    </row>
    <row r="32" spans="1:18" s="99" customFormat="1" ht="12.75">
      <c r="A32" s="189">
        <f>A31+Vorgaben!$D$3+Vorgaben!$D$5</f>
        <v>0.4652777777777775</v>
      </c>
      <c r="B32" s="107"/>
      <c r="C32" s="108">
        <v>11</v>
      </c>
      <c r="D32" s="109" t="s">
        <v>80</v>
      </c>
      <c r="E32" s="110" t="s">
        <v>15</v>
      </c>
      <c r="F32" s="111"/>
      <c r="G32" s="112" t="str">
        <f>I9</f>
        <v>Sparkasse Heidelberg</v>
      </c>
      <c r="H32" s="111" t="s">
        <v>12</v>
      </c>
      <c r="I32" s="97" t="str">
        <f>I12</f>
        <v>Neckar-Odenwald-Kreis</v>
      </c>
      <c r="J32" s="97"/>
      <c r="K32" s="97"/>
      <c r="L32" s="97"/>
      <c r="M32" s="98"/>
      <c r="N32" s="111" t="s">
        <v>13</v>
      </c>
      <c r="O32" s="122"/>
      <c r="Q32" s="148">
        <f t="shared" si="0"/>
      </c>
      <c r="R32" s="153"/>
    </row>
    <row r="33" spans="1:18" s="99" customFormat="1" ht="12.75">
      <c r="A33" s="208">
        <f>A32+Vorgaben!$D$3+Vorgaben!$D$5</f>
        <v>0.47222222222222193</v>
      </c>
      <c r="B33" s="209"/>
      <c r="C33" s="210">
        <v>12</v>
      </c>
      <c r="D33" s="211" t="s">
        <v>81</v>
      </c>
      <c r="E33" s="212" t="s">
        <v>15</v>
      </c>
      <c r="F33" s="213"/>
      <c r="G33" s="214" t="str">
        <f>I8</f>
        <v>PZN Wiesloch</v>
      </c>
      <c r="H33" s="213" t="s">
        <v>12</v>
      </c>
      <c r="I33" s="215" t="str">
        <f>I10</f>
        <v>Rechenzentrum HD</v>
      </c>
      <c r="J33" s="215"/>
      <c r="K33" s="215"/>
      <c r="L33" s="215"/>
      <c r="M33" s="216"/>
      <c r="N33" s="213" t="s">
        <v>13</v>
      </c>
      <c r="O33" s="217"/>
      <c r="Q33" s="148">
        <f t="shared" si="0"/>
      </c>
      <c r="R33" s="153"/>
    </row>
    <row r="34" spans="1:18" s="99" customFormat="1" ht="12.75">
      <c r="A34" s="189">
        <f>A33+Vorgaben!$D$3+Vorgaben!$D$5</f>
        <v>0.47916666666666635</v>
      </c>
      <c r="B34" s="107"/>
      <c r="C34" s="108">
        <v>13</v>
      </c>
      <c r="D34" s="109" t="s">
        <v>81</v>
      </c>
      <c r="E34" s="110" t="s">
        <v>16</v>
      </c>
      <c r="F34" s="111"/>
      <c r="G34" s="112" t="str">
        <f>C19</f>
        <v>Stadt Bad Rappenau</v>
      </c>
      <c r="H34" s="111" t="s">
        <v>12</v>
      </c>
      <c r="I34" s="97" t="str">
        <f>C15</f>
        <v>Gemeinde Sandhausen</v>
      </c>
      <c r="J34" s="97"/>
      <c r="K34" s="97"/>
      <c r="L34" s="97"/>
      <c r="M34" s="98"/>
      <c r="N34" s="111" t="s">
        <v>13</v>
      </c>
      <c r="O34" s="122"/>
      <c r="Q34" s="148">
        <f>IF(R34="","",CHOOSE(R34,$Q$7,$Q$8,$Q$9,$Q$10,$Q$11,$Q$12,$Q$13,$Q$14,$Q$15,$Q$16))</f>
      </c>
      <c r="R34" s="153"/>
    </row>
    <row r="35" spans="1:18" s="99" customFormat="1" ht="12.75">
      <c r="A35" s="208">
        <f>A34+Vorgaben!$D$3+Vorgaben!$D$5</f>
        <v>0.48611111111111077</v>
      </c>
      <c r="B35" s="209"/>
      <c r="C35" s="210">
        <v>14</v>
      </c>
      <c r="D35" s="211" t="s">
        <v>10</v>
      </c>
      <c r="E35" s="212" t="s">
        <v>16</v>
      </c>
      <c r="F35" s="213"/>
      <c r="G35" s="214" t="str">
        <f>C17</f>
        <v>Polizeirevier Wiesloch</v>
      </c>
      <c r="H35" s="213" t="s">
        <v>12</v>
      </c>
      <c r="I35" s="215" t="str">
        <f>C16</f>
        <v>Berufsfeuerwehr HD</v>
      </c>
      <c r="J35" s="215"/>
      <c r="K35" s="215"/>
      <c r="L35" s="215"/>
      <c r="M35" s="216"/>
      <c r="N35" s="213" t="s">
        <v>13</v>
      </c>
      <c r="O35" s="217"/>
      <c r="Q35" s="148">
        <f>IF(R35="","",CHOOSE(R35,$Q$7,$Q$8,$Q$9,$Q$10,$Q$11,$Q$12,$Q$13,$Q$14,$Q$15,$Q$16))</f>
      </c>
      <c r="R35" s="153"/>
    </row>
    <row r="36" spans="1:18" s="99" customFormat="1" ht="12.75">
      <c r="A36" s="189">
        <f>A35+Vorgaben!$D$3+Vorgaben!$D$5</f>
        <v>0.4930555555555552</v>
      </c>
      <c r="B36" s="107"/>
      <c r="C36" s="108">
        <v>15</v>
      </c>
      <c r="D36" s="109" t="s">
        <v>80</v>
      </c>
      <c r="E36" s="110" t="s">
        <v>17</v>
      </c>
      <c r="F36" s="111"/>
      <c r="G36" s="112" t="str">
        <f>I15</f>
        <v>Stadt Wiesloch</v>
      </c>
      <c r="H36" s="111" t="s">
        <v>12</v>
      </c>
      <c r="I36" s="97" t="str">
        <f>I17</f>
        <v>Stadt Sinsheim</v>
      </c>
      <c r="J36" s="97"/>
      <c r="K36" s="97"/>
      <c r="L36" s="97"/>
      <c r="M36" s="98"/>
      <c r="N36" s="111" t="s">
        <v>13</v>
      </c>
      <c r="O36" s="122"/>
      <c r="Q36" s="148">
        <f t="shared" si="0"/>
      </c>
      <c r="R36" s="153"/>
    </row>
    <row r="37" spans="1:18" s="99" customFormat="1" ht="12.75">
      <c r="A37" s="208">
        <f>A36+Vorgaben!$D$3+Vorgaben!$D$5</f>
        <v>0.4999999999999996</v>
      </c>
      <c r="B37" s="209"/>
      <c r="C37" s="210">
        <v>16</v>
      </c>
      <c r="D37" s="211" t="s">
        <v>81</v>
      </c>
      <c r="E37" s="212" t="s">
        <v>17</v>
      </c>
      <c r="F37" s="213"/>
      <c r="G37" s="214" t="str">
        <f>I16</f>
        <v>Stadt Hockenheim</v>
      </c>
      <c r="H37" s="213" t="s">
        <v>12</v>
      </c>
      <c r="I37" s="215" t="str">
        <f>I18</f>
        <v>Barmer</v>
      </c>
      <c r="J37" s="215"/>
      <c r="K37" s="215"/>
      <c r="L37" s="215"/>
      <c r="M37" s="216"/>
      <c r="N37" s="213" t="s">
        <v>13</v>
      </c>
      <c r="O37" s="217"/>
      <c r="Q37" s="148">
        <f t="shared" si="0"/>
      </c>
      <c r="R37" s="153"/>
    </row>
    <row r="38" spans="1:18" s="99" customFormat="1" ht="12.75">
      <c r="A38" s="189">
        <f>A37+Vorgaben!$D$3+Vorgaben!$D$5</f>
        <v>0.5069444444444441</v>
      </c>
      <c r="B38" s="107"/>
      <c r="C38" s="108">
        <v>17</v>
      </c>
      <c r="D38" s="109" t="s">
        <v>10</v>
      </c>
      <c r="E38" s="110" t="s">
        <v>11</v>
      </c>
      <c r="F38" s="111"/>
      <c r="G38" s="112" t="str">
        <f>C11</f>
        <v>Sozialamt Heidelberg</v>
      </c>
      <c r="H38" s="111" t="s">
        <v>12</v>
      </c>
      <c r="I38" s="97" t="str">
        <f>C12</f>
        <v>Gemeinde Heddesheim</v>
      </c>
      <c r="J38" s="97"/>
      <c r="K38" s="97"/>
      <c r="L38" s="97"/>
      <c r="M38" s="98"/>
      <c r="N38" s="111" t="s">
        <v>13</v>
      </c>
      <c r="O38" s="122"/>
      <c r="Q38" s="148">
        <f t="shared" si="0"/>
      </c>
      <c r="R38" s="153"/>
    </row>
    <row r="39" spans="1:18" s="99" customFormat="1" ht="12.75">
      <c r="A39" s="208">
        <f>A38+Vorgaben!$D$3+Vorgaben!$D$5</f>
        <v>0.5138888888888885</v>
      </c>
      <c r="B39" s="209"/>
      <c r="C39" s="210">
        <v>18</v>
      </c>
      <c r="D39" s="211" t="s">
        <v>14</v>
      </c>
      <c r="E39" s="212" t="s">
        <v>11</v>
      </c>
      <c r="F39" s="213"/>
      <c r="G39" s="214" t="str">
        <f>C10</f>
        <v>Feuerwehr Walldorf</v>
      </c>
      <c r="H39" s="213" t="s">
        <v>12</v>
      </c>
      <c r="I39" s="215" t="str">
        <f>C9</f>
        <v>Stadtwerke Walldorf</v>
      </c>
      <c r="J39" s="215"/>
      <c r="K39" s="215"/>
      <c r="L39" s="215"/>
      <c r="M39" s="216"/>
      <c r="N39" s="213" t="s">
        <v>13</v>
      </c>
      <c r="O39" s="217"/>
      <c r="Q39" s="148">
        <f t="shared" si="0"/>
      </c>
      <c r="R39" s="153"/>
    </row>
    <row r="40" spans="1:18" s="99" customFormat="1" ht="12.75">
      <c r="A40" s="189">
        <f>A39+Vorgaben!$D$3+Vorgaben!$D$5</f>
        <v>0.5208333333333329</v>
      </c>
      <c r="B40" s="107"/>
      <c r="C40" s="108">
        <v>19</v>
      </c>
      <c r="D40" s="109" t="s">
        <v>80</v>
      </c>
      <c r="E40" s="110" t="s">
        <v>15</v>
      </c>
      <c r="F40" s="111"/>
      <c r="G40" s="112" t="str">
        <f>I11</f>
        <v>Stadt Schwetzingen</v>
      </c>
      <c r="H40" s="111" t="s">
        <v>12</v>
      </c>
      <c r="I40" s="97" t="str">
        <f>I12</f>
        <v>Neckar-Odenwald-Kreis</v>
      </c>
      <c r="J40" s="97"/>
      <c r="K40" s="97"/>
      <c r="L40" s="97"/>
      <c r="M40" s="98"/>
      <c r="N40" s="111" t="s">
        <v>13</v>
      </c>
      <c r="O40" s="122"/>
      <c r="Q40" s="148">
        <f t="shared" si="0"/>
      </c>
      <c r="R40" s="153"/>
    </row>
    <row r="41" spans="1:18" s="99" customFormat="1" ht="12.75">
      <c r="A41" s="208">
        <f>A40+Vorgaben!$D$3+Vorgaben!$D$5</f>
        <v>0.5277777777777773</v>
      </c>
      <c r="B41" s="209"/>
      <c r="C41" s="210">
        <v>20</v>
      </c>
      <c r="D41" s="211" t="s">
        <v>81</v>
      </c>
      <c r="E41" s="212" t="s">
        <v>15</v>
      </c>
      <c r="F41" s="213"/>
      <c r="G41" s="214" t="str">
        <f>I10</f>
        <v>Rechenzentrum HD</v>
      </c>
      <c r="H41" s="213" t="s">
        <v>12</v>
      </c>
      <c r="I41" s="215" t="str">
        <f>I9</f>
        <v>Sparkasse Heidelberg</v>
      </c>
      <c r="J41" s="215"/>
      <c r="K41" s="215"/>
      <c r="L41" s="215"/>
      <c r="M41" s="216"/>
      <c r="N41" s="213" t="s">
        <v>13</v>
      </c>
      <c r="O41" s="217"/>
      <c r="Q41" s="148">
        <f t="shared" si="0"/>
      </c>
      <c r="R41" s="153"/>
    </row>
    <row r="42" spans="1:18" s="99" customFormat="1" ht="12.75">
      <c r="A42" s="189">
        <f>A41+Vorgaben!$D$3+Vorgaben!$D$5</f>
        <v>0.5347222222222218</v>
      </c>
      <c r="B42" s="107"/>
      <c r="C42" s="108">
        <v>21</v>
      </c>
      <c r="D42" s="109" t="s">
        <v>10</v>
      </c>
      <c r="E42" s="110" t="s">
        <v>16</v>
      </c>
      <c r="F42" s="111"/>
      <c r="G42" s="112" t="str">
        <f>C18</f>
        <v>Volksbank Wiesloch</v>
      </c>
      <c r="H42" s="111" t="s">
        <v>12</v>
      </c>
      <c r="I42" s="97" t="str">
        <f>C19</f>
        <v>Stadt Bad Rappenau</v>
      </c>
      <c r="J42" s="97"/>
      <c r="K42" s="97"/>
      <c r="L42" s="97"/>
      <c r="M42" s="98"/>
      <c r="N42" s="111" t="s">
        <v>13</v>
      </c>
      <c r="O42" s="122"/>
      <c r="Q42" s="148">
        <f>IF(R42="","",CHOOSE(R42,$Q$7,$Q$8,$Q$9,$Q$10,$Q$11,$Q$12,$Q$13,$Q$14,$Q$15,$Q$16))</f>
      </c>
      <c r="R42" s="153"/>
    </row>
    <row r="43" spans="1:18" s="99" customFormat="1" ht="12.75">
      <c r="A43" s="208">
        <f>A42+Vorgaben!$D$3+Vorgaben!$D$5</f>
        <v>0.5416666666666662</v>
      </c>
      <c r="B43" s="209"/>
      <c r="C43" s="210">
        <v>22</v>
      </c>
      <c r="D43" s="211" t="s">
        <v>10</v>
      </c>
      <c r="E43" s="212" t="s">
        <v>16</v>
      </c>
      <c r="F43" s="213"/>
      <c r="G43" s="214" t="str">
        <f>C15</f>
        <v>Gemeinde Sandhausen</v>
      </c>
      <c r="H43" s="213" t="s">
        <v>12</v>
      </c>
      <c r="I43" s="215" t="str">
        <f>C17</f>
        <v>Polizeirevier Wiesloch</v>
      </c>
      <c r="J43" s="215"/>
      <c r="K43" s="215"/>
      <c r="L43" s="215"/>
      <c r="M43" s="216"/>
      <c r="N43" s="213" t="s">
        <v>13</v>
      </c>
      <c r="O43" s="217"/>
      <c r="Q43" s="148">
        <f>IF(R43="","",CHOOSE(R43,$Q$7,$Q$8,$Q$9,$Q$10,$Q$11,$Q$12,$Q$13,$Q$14,$Q$15,$Q$16))</f>
      </c>
      <c r="R43" s="153"/>
    </row>
    <row r="44" spans="1:18" s="99" customFormat="1" ht="12.75">
      <c r="A44" s="189">
        <f>A43+Vorgaben!$D$3+Vorgaben!$D$5</f>
        <v>0.5486111111111106</v>
      </c>
      <c r="B44" s="107"/>
      <c r="C44" s="108">
        <v>23</v>
      </c>
      <c r="D44" s="109" t="s">
        <v>14</v>
      </c>
      <c r="E44" s="110" t="s">
        <v>17</v>
      </c>
      <c r="F44" s="111"/>
      <c r="G44" s="112" t="str">
        <f>I18</f>
        <v>Barmer</v>
      </c>
      <c r="H44" s="111" t="s">
        <v>12</v>
      </c>
      <c r="I44" s="97" t="str">
        <f>I15</f>
        <v>Stadt Wiesloch</v>
      </c>
      <c r="J44" s="97"/>
      <c r="K44" s="97"/>
      <c r="L44" s="97"/>
      <c r="M44" s="98"/>
      <c r="N44" s="111" t="s">
        <v>13</v>
      </c>
      <c r="O44" s="122"/>
      <c r="Q44" s="148">
        <f t="shared" si="0"/>
      </c>
      <c r="R44" s="153"/>
    </row>
    <row r="45" spans="1:18" s="99" customFormat="1" ht="12.75">
      <c r="A45" s="208">
        <f>A44+Vorgaben!$D$3+Vorgaben!$D$5</f>
        <v>0.555555555555555</v>
      </c>
      <c r="B45" s="209"/>
      <c r="C45" s="210">
        <v>24</v>
      </c>
      <c r="D45" s="211" t="s">
        <v>10</v>
      </c>
      <c r="E45" s="212" t="s">
        <v>11</v>
      </c>
      <c r="F45" s="213"/>
      <c r="G45" s="214" t="str">
        <f>C11</f>
        <v>Sozialamt Heidelberg</v>
      </c>
      <c r="H45" s="213" t="s">
        <v>12</v>
      </c>
      <c r="I45" s="215" t="str">
        <f>C8</f>
        <v>Autobahnpolizei Walldorf</v>
      </c>
      <c r="J45" s="215"/>
      <c r="K45" s="215"/>
      <c r="L45" s="215"/>
      <c r="M45" s="216"/>
      <c r="N45" s="213" t="s">
        <v>13</v>
      </c>
      <c r="O45" s="217"/>
      <c r="Q45" s="148">
        <f t="shared" si="0"/>
      </c>
      <c r="R45" s="153"/>
    </row>
    <row r="46" spans="1:18" s="99" customFormat="1" ht="12.75">
      <c r="A46" s="189">
        <f>A45+Vorgaben!$D$3+Vorgaben!$D$5</f>
        <v>0.5624999999999994</v>
      </c>
      <c r="B46" s="107"/>
      <c r="C46" s="108">
        <v>25</v>
      </c>
      <c r="D46" s="109" t="s">
        <v>14</v>
      </c>
      <c r="E46" s="110" t="s">
        <v>11</v>
      </c>
      <c r="F46" s="111"/>
      <c r="G46" s="112" t="str">
        <f>C12</f>
        <v>Gemeinde Heddesheim</v>
      </c>
      <c r="H46" s="111" t="s">
        <v>12</v>
      </c>
      <c r="I46" s="97" t="str">
        <f>C10</f>
        <v>Feuerwehr Walldorf</v>
      </c>
      <c r="J46" s="97"/>
      <c r="K46" s="97"/>
      <c r="L46" s="97"/>
      <c r="M46" s="98"/>
      <c r="N46" s="111" t="s">
        <v>13</v>
      </c>
      <c r="O46" s="122"/>
      <c r="Q46" s="148">
        <f t="shared" si="0"/>
      </c>
      <c r="R46" s="153"/>
    </row>
    <row r="47" spans="1:18" s="99" customFormat="1" ht="12.75">
      <c r="A47" s="208">
        <f>A46+Vorgaben!$D$3+Vorgaben!$D$5</f>
        <v>0.5694444444444439</v>
      </c>
      <c r="B47" s="209"/>
      <c r="C47" s="210">
        <v>26</v>
      </c>
      <c r="D47" s="211" t="s">
        <v>80</v>
      </c>
      <c r="E47" s="212" t="s">
        <v>15</v>
      </c>
      <c r="F47" s="213"/>
      <c r="G47" s="214" t="str">
        <f>I11</f>
        <v>Stadt Schwetzingen</v>
      </c>
      <c r="H47" s="213" t="s">
        <v>12</v>
      </c>
      <c r="I47" s="215" t="str">
        <f>I8</f>
        <v>PZN Wiesloch</v>
      </c>
      <c r="J47" s="215"/>
      <c r="K47" s="215"/>
      <c r="L47" s="215"/>
      <c r="M47" s="216"/>
      <c r="N47" s="213" t="s">
        <v>13</v>
      </c>
      <c r="O47" s="217"/>
      <c r="Q47" s="148">
        <f t="shared" si="0"/>
      </c>
      <c r="R47" s="153"/>
    </row>
    <row r="48" spans="1:18" s="99" customFormat="1" ht="12.75">
      <c r="A48" s="189">
        <f>A47+Vorgaben!$D$3+Vorgaben!$D$5</f>
        <v>0.5763888888888883</v>
      </c>
      <c r="B48" s="107"/>
      <c r="C48" s="108">
        <v>27</v>
      </c>
      <c r="D48" s="109" t="s">
        <v>81</v>
      </c>
      <c r="E48" s="110" t="s">
        <v>15</v>
      </c>
      <c r="F48" s="111"/>
      <c r="G48" s="112" t="str">
        <f>I12</f>
        <v>Neckar-Odenwald-Kreis</v>
      </c>
      <c r="H48" s="111" t="s">
        <v>12</v>
      </c>
      <c r="I48" s="97" t="str">
        <f>I10</f>
        <v>Rechenzentrum HD</v>
      </c>
      <c r="J48" s="97"/>
      <c r="K48" s="97"/>
      <c r="L48" s="97"/>
      <c r="M48" s="98"/>
      <c r="N48" s="111" t="s">
        <v>13</v>
      </c>
      <c r="O48" s="122"/>
      <c r="Q48" s="148">
        <f t="shared" si="0"/>
      </c>
      <c r="R48" s="153"/>
    </row>
    <row r="49" spans="1:18" s="99" customFormat="1" ht="12.75">
      <c r="A49" s="208">
        <f>A48+Vorgaben!$D$3+Vorgaben!$D$5</f>
        <v>0.5833333333333327</v>
      </c>
      <c r="B49" s="209"/>
      <c r="C49" s="210">
        <v>28</v>
      </c>
      <c r="D49" s="211" t="s">
        <v>14</v>
      </c>
      <c r="E49" s="212" t="s">
        <v>16</v>
      </c>
      <c r="F49" s="213"/>
      <c r="G49" s="214" t="str">
        <f>C16</f>
        <v>Berufsfeuerwehr HD</v>
      </c>
      <c r="H49" s="213" t="s">
        <v>12</v>
      </c>
      <c r="I49" s="215" t="str">
        <f>C18</f>
        <v>Volksbank Wiesloch</v>
      </c>
      <c r="J49" s="215"/>
      <c r="K49" s="215"/>
      <c r="L49" s="215"/>
      <c r="M49" s="216"/>
      <c r="N49" s="213" t="s">
        <v>13</v>
      </c>
      <c r="O49" s="217"/>
      <c r="Q49" s="148">
        <f>IF(R49="","",CHOOSE(R49,$Q$7,$Q$8,$Q$9,$Q$10,$Q$11,$Q$12,$Q$13,$Q$14,$Q$15,$Q$16))</f>
      </c>
      <c r="R49" s="153"/>
    </row>
    <row r="50" spans="1:18" s="99" customFormat="1" ht="12.75">
      <c r="A50" s="189">
        <f>A49+Vorgaben!$D$3+Vorgaben!$D$5</f>
        <v>0.5902777777777771</v>
      </c>
      <c r="B50" s="107"/>
      <c r="C50" s="108">
        <v>29</v>
      </c>
      <c r="D50" s="109" t="s">
        <v>10</v>
      </c>
      <c r="E50" s="110" t="s">
        <v>16</v>
      </c>
      <c r="F50" s="111"/>
      <c r="G50" s="112" t="str">
        <f>C19</f>
        <v>Stadt Bad Rappenau</v>
      </c>
      <c r="H50" s="111" t="s">
        <v>12</v>
      </c>
      <c r="I50" s="97" t="str">
        <f>C17</f>
        <v>Polizeirevier Wiesloch</v>
      </c>
      <c r="J50" s="97"/>
      <c r="K50" s="97"/>
      <c r="L50" s="97"/>
      <c r="M50" s="98"/>
      <c r="N50" s="111" t="s">
        <v>13</v>
      </c>
      <c r="O50" s="122"/>
      <c r="Q50" s="148">
        <f>IF(R50="","",CHOOSE(R50,$Q$7,$Q$8,$Q$9,$Q$10,$Q$11,$Q$12,$Q$13,$Q$14,$Q$15,$Q$16))</f>
      </c>
      <c r="R50" s="153"/>
    </row>
    <row r="51" spans="1:18" s="99" customFormat="1" ht="12.75">
      <c r="A51" s="208">
        <f>A50+Vorgaben!$D$3+Vorgaben!$D$5</f>
        <v>0.5972222222222215</v>
      </c>
      <c r="B51" s="209"/>
      <c r="C51" s="210">
        <v>30</v>
      </c>
      <c r="D51" s="211" t="s">
        <v>14</v>
      </c>
      <c r="E51" s="212" t="s">
        <v>17</v>
      </c>
      <c r="F51" s="213"/>
      <c r="G51" s="214" t="str">
        <f>I17</f>
        <v>Stadt Sinsheim</v>
      </c>
      <c r="H51" s="213" t="s">
        <v>12</v>
      </c>
      <c r="I51" s="215" t="str">
        <f>I16</f>
        <v>Stadt Hockenheim</v>
      </c>
      <c r="J51" s="215"/>
      <c r="K51" s="215"/>
      <c r="L51" s="215"/>
      <c r="M51" s="216"/>
      <c r="N51" s="213" t="s">
        <v>13</v>
      </c>
      <c r="O51" s="217"/>
      <c r="Q51" s="148">
        <f t="shared" si="0"/>
      </c>
      <c r="R51" s="153"/>
    </row>
    <row r="52" spans="1:18" s="99" customFormat="1" ht="12.75">
      <c r="A52" s="189">
        <f>A51+Vorgaben!$D$3+Vorgaben!$D$5</f>
        <v>0.604166666666666</v>
      </c>
      <c r="B52" s="107"/>
      <c r="C52" s="108">
        <v>31</v>
      </c>
      <c r="D52" s="109" t="s">
        <v>10</v>
      </c>
      <c r="E52" s="110" t="s">
        <v>11</v>
      </c>
      <c r="F52" s="111"/>
      <c r="G52" s="112" t="str">
        <f>C12</f>
        <v>Gemeinde Heddesheim</v>
      </c>
      <c r="H52" s="111" t="s">
        <v>12</v>
      </c>
      <c r="I52" s="97" t="str">
        <f>C8</f>
        <v>Autobahnpolizei Walldorf</v>
      </c>
      <c r="J52" s="97"/>
      <c r="K52" s="97"/>
      <c r="L52" s="97"/>
      <c r="M52" s="98"/>
      <c r="N52" s="111" t="s">
        <v>13</v>
      </c>
      <c r="O52" s="122"/>
      <c r="Q52" s="148">
        <f t="shared" si="0"/>
      </c>
      <c r="R52" s="153"/>
    </row>
    <row r="53" spans="1:18" s="99" customFormat="1" ht="12.75">
      <c r="A53" s="208">
        <f>A52+Vorgaben!$D$3+Vorgaben!$D$5</f>
        <v>0.6111111111111104</v>
      </c>
      <c r="B53" s="209"/>
      <c r="C53" s="210">
        <v>32</v>
      </c>
      <c r="D53" s="211" t="s">
        <v>14</v>
      </c>
      <c r="E53" s="212" t="s">
        <v>11</v>
      </c>
      <c r="F53" s="213"/>
      <c r="G53" s="214" t="str">
        <f>C9</f>
        <v>Stadtwerke Walldorf</v>
      </c>
      <c r="H53" s="213" t="s">
        <v>12</v>
      </c>
      <c r="I53" s="215" t="str">
        <f>C11</f>
        <v>Sozialamt Heidelberg</v>
      </c>
      <c r="J53" s="215"/>
      <c r="K53" s="215"/>
      <c r="L53" s="215"/>
      <c r="M53" s="216"/>
      <c r="N53" s="213" t="s">
        <v>13</v>
      </c>
      <c r="O53" s="217"/>
      <c r="Q53" s="148">
        <f t="shared" si="0"/>
      </c>
      <c r="R53" s="153"/>
    </row>
    <row r="54" spans="1:18" s="99" customFormat="1" ht="12.75">
      <c r="A54" s="189">
        <f>A53+Vorgaben!$D$3+Vorgaben!$D$5</f>
        <v>0.6180555555555548</v>
      </c>
      <c r="B54" s="107"/>
      <c r="C54" s="108">
        <v>33</v>
      </c>
      <c r="D54" s="109" t="s">
        <v>80</v>
      </c>
      <c r="E54" s="110" t="s">
        <v>15</v>
      </c>
      <c r="F54" s="111"/>
      <c r="G54" s="112" t="str">
        <f>I12</f>
        <v>Neckar-Odenwald-Kreis</v>
      </c>
      <c r="H54" s="111" t="s">
        <v>12</v>
      </c>
      <c r="I54" s="97" t="str">
        <f>I8</f>
        <v>PZN Wiesloch</v>
      </c>
      <c r="J54" s="97"/>
      <c r="K54" s="97"/>
      <c r="L54" s="97"/>
      <c r="M54" s="98"/>
      <c r="N54" s="111" t="s">
        <v>13</v>
      </c>
      <c r="O54" s="122"/>
      <c r="Q54" s="148">
        <f t="shared" si="0"/>
      </c>
      <c r="R54" s="153"/>
    </row>
    <row r="55" spans="1:18" s="99" customFormat="1" ht="12.75">
      <c r="A55" s="208">
        <f>A54+Vorgaben!$D$3+Vorgaben!$D$5</f>
        <v>0.6249999999999992</v>
      </c>
      <c r="B55" s="209"/>
      <c r="C55" s="210">
        <v>34</v>
      </c>
      <c r="D55" s="211" t="s">
        <v>81</v>
      </c>
      <c r="E55" s="212" t="s">
        <v>15</v>
      </c>
      <c r="F55" s="213"/>
      <c r="G55" s="214" t="str">
        <f>I9</f>
        <v>Sparkasse Heidelberg</v>
      </c>
      <c r="H55" s="213" t="s">
        <v>12</v>
      </c>
      <c r="I55" s="215" t="str">
        <f>I11</f>
        <v>Stadt Schwetzingen</v>
      </c>
      <c r="J55" s="215"/>
      <c r="K55" s="215"/>
      <c r="L55" s="215"/>
      <c r="M55" s="216"/>
      <c r="N55" s="213" t="s">
        <v>13</v>
      </c>
      <c r="O55" s="217"/>
      <c r="Q55" s="148">
        <f t="shared" si="0"/>
      </c>
      <c r="R55" s="153"/>
    </row>
    <row r="56" spans="1:18" s="99" customFormat="1" ht="12.75">
      <c r="A56" s="189">
        <f>A55+Vorgaben!$D$3+Vorgaben!$D$5</f>
        <v>0.6319444444444436</v>
      </c>
      <c r="B56" s="107"/>
      <c r="C56" s="108">
        <v>35</v>
      </c>
      <c r="D56" s="109" t="s">
        <v>10</v>
      </c>
      <c r="E56" s="110" t="s">
        <v>16</v>
      </c>
      <c r="F56" s="111"/>
      <c r="G56" s="112" t="str">
        <f>C18</f>
        <v>Volksbank Wiesloch</v>
      </c>
      <c r="H56" s="111" t="s">
        <v>12</v>
      </c>
      <c r="I56" s="97" t="str">
        <f>C15</f>
        <v>Gemeinde Sandhausen</v>
      </c>
      <c r="J56" s="97"/>
      <c r="K56" s="97"/>
      <c r="L56" s="97"/>
      <c r="M56" s="98"/>
      <c r="N56" s="111" t="s">
        <v>13</v>
      </c>
      <c r="O56" s="122"/>
      <c r="Q56" s="148">
        <f>IF(R56="","",CHOOSE(R56,$Q$7,$Q$8,$Q$9,$Q$10,$Q$11,$Q$12,$Q$13,$Q$14,$Q$15,$Q$16))</f>
      </c>
      <c r="R56" s="153"/>
    </row>
    <row r="57" spans="1:18" s="99" customFormat="1" ht="12.75">
      <c r="A57" s="208">
        <f>A56+Vorgaben!$D$3+Vorgaben!$D$5</f>
        <v>0.6388888888888881</v>
      </c>
      <c r="B57" s="209"/>
      <c r="C57" s="210">
        <v>36</v>
      </c>
      <c r="D57" s="211" t="s">
        <v>10</v>
      </c>
      <c r="E57" s="212" t="s">
        <v>16</v>
      </c>
      <c r="F57" s="213"/>
      <c r="G57" s="214" t="str">
        <f>C16</f>
        <v>Berufsfeuerwehr HD</v>
      </c>
      <c r="H57" s="213" t="s">
        <v>12</v>
      </c>
      <c r="I57" s="215" t="str">
        <f>C19</f>
        <v>Stadt Bad Rappenau</v>
      </c>
      <c r="J57" s="215"/>
      <c r="K57" s="215"/>
      <c r="L57" s="215"/>
      <c r="M57" s="216"/>
      <c r="N57" s="213" t="s">
        <v>13</v>
      </c>
      <c r="O57" s="217"/>
      <c r="Q57" s="148">
        <f>IF(R57="","",CHOOSE(R57,$Q$7,$Q$8,$Q$9,$Q$10,$Q$11,$Q$12,$Q$13,$Q$14,$Q$15,$Q$16))</f>
      </c>
      <c r="R57" s="153"/>
    </row>
    <row r="58" spans="1:14" ht="12" customHeight="1">
      <c r="A58" s="190"/>
      <c r="B58" s="43"/>
      <c r="D58" s="32"/>
      <c r="E58" s="45"/>
      <c r="F58" s="52"/>
      <c r="G58" s="85"/>
      <c r="H58" s="85"/>
      <c r="I58" s="85"/>
      <c r="J58" s="85"/>
      <c r="K58" s="85"/>
      <c r="L58" s="85"/>
      <c r="M58" s="47"/>
      <c r="N58" s="46"/>
    </row>
    <row r="59" spans="1:14" ht="18.75" customHeight="1">
      <c r="A59" s="190"/>
      <c r="B59" s="43"/>
      <c r="D59" s="32"/>
      <c r="E59" s="45"/>
      <c r="F59" s="52"/>
      <c r="G59" s="234" t="s">
        <v>150</v>
      </c>
      <c r="H59" s="234"/>
      <c r="I59" s="234"/>
      <c r="J59" s="234"/>
      <c r="K59" s="234"/>
      <c r="L59" s="85"/>
      <c r="M59" s="47"/>
      <c r="N59" s="46"/>
    </row>
    <row r="60" spans="1:14" ht="9" customHeight="1">
      <c r="A60" s="190"/>
      <c r="B60" s="43"/>
      <c r="D60" s="32"/>
      <c r="E60" s="45"/>
      <c r="F60" s="52"/>
      <c r="G60" s="85"/>
      <c r="H60" s="85"/>
      <c r="I60" s="85"/>
      <c r="J60" s="85"/>
      <c r="K60" s="85"/>
      <c r="L60" s="85"/>
      <c r="M60" s="47"/>
      <c r="N60" s="46"/>
    </row>
    <row r="61" spans="1:18" ht="12.75">
      <c r="A61" s="193">
        <f>A57+Vorgaben!$D$7+Vorgaben!$D$9</f>
        <v>0.6458333333333325</v>
      </c>
      <c r="B61" s="179"/>
      <c r="C61" s="180" t="s">
        <v>94</v>
      </c>
      <c r="D61" s="181" t="s">
        <v>10</v>
      </c>
      <c r="E61" s="154"/>
      <c r="F61" s="226"/>
      <c r="G61" s="227"/>
      <c r="H61" s="205" t="s">
        <v>12</v>
      </c>
      <c r="I61" s="228"/>
      <c r="J61" s="228"/>
      <c r="K61" s="228"/>
      <c r="L61" s="229"/>
      <c r="M61" s="206"/>
      <c r="N61" s="180" t="s">
        <v>13</v>
      </c>
      <c r="O61" s="182"/>
      <c r="Q61" s="148">
        <f>IF(R61="","",CHOOSE(R61,$Q$7,$Q$8,$Q$9,$Q$10,$Q$11,$Q$12,$Q$13,$Q$14,$Q$15,$Q$16))</f>
      </c>
      <c r="R61" s="149"/>
    </row>
    <row r="62" spans="1:18" s="138" customFormat="1" ht="75.75" customHeight="1">
      <c r="A62" s="191"/>
      <c r="B62" s="137"/>
      <c r="C62" s="244">
        <v>0.6597222222222222</v>
      </c>
      <c r="D62" s="244"/>
      <c r="E62" s="244"/>
      <c r="F62" s="104" t="s">
        <v>61</v>
      </c>
      <c r="G62" s="255" t="s">
        <v>18</v>
      </c>
      <c r="H62" s="255"/>
      <c r="I62" s="255"/>
      <c r="J62" s="255"/>
      <c r="K62" s="255"/>
      <c r="L62" s="139"/>
      <c r="N62" s="140"/>
      <c r="R62" s="44"/>
    </row>
    <row r="63" spans="1:18" s="200" customFormat="1" ht="40.5" customHeight="1">
      <c r="A63" s="230" t="s">
        <v>51</v>
      </c>
      <c r="B63" s="230"/>
      <c r="C63" s="196" t="s">
        <v>6</v>
      </c>
      <c r="G63" s="201" t="s">
        <v>62</v>
      </c>
      <c r="H63" s="163" t="s">
        <v>63</v>
      </c>
      <c r="I63" s="219">
        <v>9</v>
      </c>
      <c r="J63" s="202" t="s">
        <v>85</v>
      </c>
      <c r="K63" s="41" t="s">
        <v>64</v>
      </c>
      <c r="L63" s="203">
        <f>Vorgaben!$D$7</f>
        <v>0.00625</v>
      </c>
      <c r="M63" s="202" t="s">
        <v>86</v>
      </c>
      <c r="R63" s="204"/>
    </row>
    <row r="64" spans="1:18" ht="12.75">
      <c r="A64" s="192">
        <f>C62</f>
        <v>0.6597222222222222</v>
      </c>
      <c r="B64" s="123"/>
      <c r="C64" s="124">
        <v>37</v>
      </c>
      <c r="D64" s="125" t="s">
        <v>10</v>
      </c>
      <c r="E64" s="126"/>
      <c r="F64" s="235">
        <f>IF(O53="","",'Gruppen-Tabellen'!B3)</f>
      </c>
      <c r="G64" s="235"/>
      <c r="H64" s="127" t="s">
        <v>12</v>
      </c>
      <c r="I64" s="236">
        <f>IF(O35="","",'Gruppen-Tabellen'!B18)</f>
      </c>
      <c r="J64" s="236"/>
      <c r="K64" s="236"/>
      <c r="L64" s="237"/>
      <c r="M64" s="129"/>
      <c r="N64" s="127" t="s">
        <v>13</v>
      </c>
      <c r="O64" s="128"/>
      <c r="Q64" s="148">
        <f>IF(R64="","",CHOOSE(R64,$Q$7,$Q$8,$Q$9,$Q$10,$Q$11,$Q$12,$Q$13,$Q$14,$Q$15,$Q$16))</f>
      </c>
      <c r="R64" s="149"/>
    </row>
    <row r="65" spans="1:15" ht="12.75">
      <c r="A65" s="190"/>
      <c r="B65" s="43"/>
      <c r="C65" s="48"/>
      <c r="D65" s="32"/>
      <c r="E65" s="45"/>
      <c r="F65" s="45"/>
      <c r="G65" s="132" t="s">
        <v>23</v>
      </c>
      <c r="H65" s="49"/>
      <c r="I65" s="133" t="s">
        <v>22</v>
      </c>
      <c r="J65" s="50"/>
      <c r="K65" s="50"/>
      <c r="L65" s="50"/>
      <c r="M65" s="222"/>
      <c r="N65" s="223"/>
      <c r="O65" s="224"/>
    </row>
    <row r="66" spans="1:12" ht="12.75">
      <c r="A66" s="190"/>
      <c r="B66" s="43"/>
      <c r="D66" s="32"/>
      <c r="E66" s="45"/>
      <c r="F66" s="45"/>
      <c r="H66" s="34"/>
      <c r="I66" s="42"/>
      <c r="J66" s="42"/>
      <c r="K66" s="42"/>
      <c r="L66" s="42"/>
    </row>
    <row r="67" spans="1:18" ht="12.75">
      <c r="A67" s="192">
        <f>A64+Vorgaben!$D$7+Vorgaben!$D$9</f>
        <v>0.6666666666666666</v>
      </c>
      <c r="B67" s="123"/>
      <c r="C67" s="124">
        <f>C64+1</f>
        <v>38</v>
      </c>
      <c r="D67" s="125" t="s">
        <v>14</v>
      </c>
      <c r="E67" s="126"/>
      <c r="F67" s="235">
        <f>IF(O55="","",'Gruppen-Tabellen'!B10)</f>
      </c>
      <c r="G67" s="235"/>
      <c r="H67" s="127" t="s">
        <v>12</v>
      </c>
      <c r="I67" s="236">
        <f>IF(O51="","",'Gruppen-Tabellen'!B25)</f>
      </c>
      <c r="J67" s="236"/>
      <c r="K67" s="236"/>
      <c r="L67" s="237"/>
      <c r="M67" s="129"/>
      <c r="N67" s="127" t="s">
        <v>13</v>
      </c>
      <c r="O67" s="128"/>
      <c r="Q67" s="148">
        <f>IF(R67="","",CHOOSE(R67,$Q$7,$Q$8,$Q$9,$Q$10,$Q$11,$Q$12,$Q$13,$Q$14,$Q$15,$Q$16))</f>
      </c>
      <c r="R67" s="149"/>
    </row>
    <row r="68" spans="1:15" ht="12.75">
      <c r="A68" s="190"/>
      <c r="B68" s="43"/>
      <c r="C68" s="51"/>
      <c r="D68" s="32"/>
      <c r="E68" s="45"/>
      <c r="F68" s="45"/>
      <c r="G68" s="132" t="s">
        <v>21</v>
      </c>
      <c r="H68" s="49"/>
      <c r="I68" s="133" t="s">
        <v>24</v>
      </c>
      <c r="J68" s="50"/>
      <c r="K68" s="50"/>
      <c r="L68" s="50"/>
      <c r="M68" s="222"/>
      <c r="N68" s="223"/>
      <c r="O68" s="224"/>
    </row>
    <row r="69" spans="1:12" ht="12.75">
      <c r="A69" s="190"/>
      <c r="B69" s="43"/>
      <c r="C69" s="51"/>
      <c r="D69" s="32"/>
      <c r="E69" s="45"/>
      <c r="F69" s="45"/>
      <c r="G69" s="49"/>
      <c r="H69" s="49"/>
      <c r="I69" s="50"/>
      <c r="J69" s="50"/>
      <c r="K69" s="50"/>
      <c r="L69" s="50"/>
    </row>
    <row r="70" spans="1:18" ht="12.75">
      <c r="A70" s="192">
        <f>A67+Vorgaben!$D$7+Vorgaben!$D$9</f>
        <v>0.673611111111111</v>
      </c>
      <c r="B70" s="123"/>
      <c r="C70" s="124">
        <f>C67+1</f>
        <v>39</v>
      </c>
      <c r="D70" s="125" t="s">
        <v>10</v>
      </c>
      <c r="E70" s="126"/>
      <c r="F70" s="235">
        <f>IF(O35="","",'Gruppen-Tabellen'!B17)</f>
      </c>
      <c r="G70" s="235"/>
      <c r="H70" s="127" t="s">
        <v>12</v>
      </c>
      <c r="I70" s="236">
        <f>IF(O53="","",'Gruppen-Tabellen'!B4)</f>
      </c>
      <c r="J70" s="236"/>
      <c r="K70" s="236"/>
      <c r="L70" s="237"/>
      <c r="M70" s="129"/>
      <c r="N70" s="127" t="s">
        <v>13</v>
      </c>
      <c r="O70" s="128"/>
      <c r="Q70" s="148">
        <f>IF(R70="","",CHOOSE(R70,$Q$7,$Q$8,$Q$9,$Q$10,$Q$11,$Q$12,$Q$13,$Q$14,$Q$15,$Q$16))</f>
      </c>
      <c r="R70" s="149"/>
    </row>
    <row r="71" spans="1:15" ht="12.75">
      <c r="A71" s="190"/>
      <c r="B71" s="43"/>
      <c r="C71" s="48"/>
      <c r="D71" s="32"/>
      <c r="E71" s="45"/>
      <c r="F71" s="45"/>
      <c r="G71" s="132" t="s">
        <v>20</v>
      </c>
      <c r="H71" s="49"/>
      <c r="I71" s="133" t="s">
        <v>19</v>
      </c>
      <c r="J71" s="50"/>
      <c r="K71" s="50"/>
      <c r="L71" s="50"/>
      <c r="M71" s="222"/>
      <c r="N71" s="223"/>
      <c r="O71" s="224"/>
    </row>
    <row r="72" spans="1:12" ht="12.75">
      <c r="A72" s="190"/>
      <c r="B72" s="43"/>
      <c r="D72" s="32"/>
      <c r="E72" s="45"/>
      <c r="F72" s="45"/>
      <c r="H72" s="34"/>
      <c r="I72" s="42"/>
      <c r="J72" s="42"/>
      <c r="K72" s="42"/>
      <c r="L72" s="42"/>
    </row>
    <row r="73" spans="1:18" ht="12.75">
      <c r="A73" s="192">
        <f>A70+Vorgaben!$D$7+Vorgaben!$D$9</f>
        <v>0.6805555555555555</v>
      </c>
      <c r="B73" s="123"/>
      <c r="C73" s="124">
        <f>C70+1</f>
        <v>40</v>
      </c>
      <c r="D73" s="125" t="s">
        <v>14</v>
      </c>
      <c r="E73" s="126"/>
      <c r="F73" s="235">
        <f>IF(O51="","",'Gruppen-Tabellen'!B24)</f>
      </c>
      <c r="G73" s="235"/>
      <c r="H73" s="127" t="s">
        <v>12</v>
      </c>
      <c r="I73" s="236">
        <f>IF(O55="","",'Gruppen-Tabellen'!B11)</f>
      </c>
      <c r="J73" s="236"/>
      <c r="K73" s="236"/>
      <c r="L73" s="237"/>
      <c r="M73" s="129"/>
      <c r="N73" s="127" t="s">
        <v>13</v>
      </c>
      <c r="O73" s="128"/>
      <c r="Q73" s="148">
        <f>IF(R73="","",CHOOSE(R73,$Q$7,$Q$8,$Q$9,$Q$10,$Q$11,$Q$12,$Q$13,$Q$14,$Q$15,$Q$16))</f>
      </c>
      <c r="R73" s="149"/>
    </row>
    <row r="74" spans="1:15" ht="12.75">
      <c r="A74" s="190"/>
      <c r="B74" s="43"/>
      <c r="D74" s="32"/>
      <c r="E74" s="45"/>
      <c r="F74" s="52"/>
      <c r="G74" s="132" t="s">
        <v>25</v>
      </c>
      <c r="H74" s="49"/>
      <c r="I74" s="133" t="s">
        <v>26</v>
      </c>
      <c r="J74" s="50"/>
      <c r="K74" s="50"/>
      <c r="L74" s="50"/>
      <c r="M74" s="222"/>
      <c r="N74" s="223"/>
      <c r="O74" s="224"/>
    </row>
    <row r="75" spans="1:14" ht="22.5" customHeight="1">
      <c r="A75" s="190"/>
      <c r="B75" s="43"/>
      <c r="D75" s="32"/>
      <c r="E75" s="45"/>
      <c r="F75" s="52"/>
      <c r="G75" s="85"/>
      <c r="H75" s="85"/>
      <c r="I75" s="85"/>
      <c r="J75" s="85"/>
      <c r="K75" s="85"/>
      <c r="L75" s="85"/>
      <c r="M75" s="47"/>
      <c r="N75" s="46"/>
    </row>
    <row r="76" spans="1:14" ht="18.75" customHeight="1">
      <c r="A76" s="190"/>
      <c r="B76" s="43"/>
      <c r="D76" s="32"/>
      <c r="E76" s="45"/>
      <c r="F76" s="52"/>
      <c r="G76" s="234" t="s">
        <v>151</v>
      </c>
      <c r="H76" s="234"/>
      <c r="I76" s="234"/>
      <c r="J76" s="234"/>
      <c r="K76" s="234"/>
      <c r="L76" s="85"/>
      <c r="M76" s="47"/>
      <c r="N76" s="46"/>
    </row>
    <row r="77" spans="1:14" ht="9" customHeight="1">
      <c r="A77" s="190"/>
      <c r="B77" s="43"/>
      <c r="D77" s="32"/>
      <c r="E77" s="45"/>
      <c r="F77" s="52"/>
      <c r="G77" s="85"/>
      <c r="H77" s="85"/>
      <c r="I77" s="85"/>
      <c r="J77" s="85"/>
      <c r="K77" s="85"/>
      <c r="L77" s="85"/>
      <c r="M77" s="47"/>
      <c r="N77" s="46"/>
    </row>
    <row r="78" spans="1:18" ht="12.75">
      <c r="A78" s="193">
        <f>A73+Vorgaben!$D$7+Vorgaben!$D$9</f>
        <v>0.6874999999999999</v>
      </c>
      <c r="B78" s="179"/>
      <c r="C78" s="180" t="s">
        <v>95</v>
      </c>
      <c r="D78" s="181" t="s">
        <v>10</v>
      </c>
      <c r="E78" s="154"/>
      <c r="F78" s="226"/>
      <c r="G78" s="227"/>
      <c r="H78" s="205" t="s">
        <v>12</v>
      </c>
      <c r="I78" s="228"/>
      <c r="J78" s="228"/>
      <c r="K78" s="228"/>
      <c r="L78" s="229"/>
      <c r="M78" s="206"/>
      <c r="N78" s="180" t="s">
        <v>13</v>
      </c>
      <c r="O78" s="182"/>
      <c r="Q78" s="148">
        <f>IF(R78="","",CHOOSE(R78,$Q$7,$Q$8,$Q$9,$Q$10,$Q$11,$Q$12,$Q$13,$Q$14,$Q$15,$Q$16))</f>
      </c>
      <c r="R78" s="149"/>
    </row>
    <row r="79" spans="1:14" ht="37.5" customHeight="1">
      <c r="A79" s="190"/>
      <c r="B79" s="43"/>
      <c r="D79" s="32"/>
      <c r="E79" s="45"/>
      <c r="F79" s="52"/>
      <c r="G79" s="225" t="s">
        <v>99</v>
      </c>
      <c r="H79" s="225"/>
      <c r="I79" s="225"/>
      <c r="J79" s="225"/>
      <c r="K79" s="225"/>
      <c r="L79" s="85"/>
      <c r="M79" s="47"/>
      <c r="N79" s="46"/>
    </row>
    <row r="80" spans="1:14" ht="13.5">
      <c r="A80" s="190"/>
      <c r="B80" s="43"/>
      <c r="D80" s="32"/>
      <c r="E80" s="45"/>
      <c r="F80" s="52"/>
      <c r="G80" s="85"/>
      <c r="H80" s="85"/>
      <c r="I80" s="85"/>
      <c r="J80" s="85"/>
      <c r="K80" s="85"/>
      <c r="L80" s="85"/>
      <c r="M80" s="47"/>
      <c r="N80" s="46"/>
    </row>
    <row r="81" spans="1:18" ht="12.75">
      <c r="A81" s="194">
        <f>A78+Vorgaben!$F$7+Vorgaben!$F$9</f>
        <v>0.7013888888888887</v>
      </c>
      <c r="B81" s="123"/>
      <c r="C81" s="127">
        <v>41</v>
      </c>
      <c r="D81" s="125" t="s">
        <v>10</v>
      </c>
      <c r="E81" s="126"/>
      <c r="F81" s="126"/>
      <c r="G81" s="135">
        <f>IF(OR(M64="",O64=""),"",IF(M64&lt;O64,F64,IF(M64&gt;=O64,I64)))</f>
      </c>
      <c r="H81" s="127" t="s">
        <v>12</v>
      </c>
      <c r="I81" s="136">
        <f>IF(OR(M67="",O67=""),"",IF(M67&lt;O67,F67,IF(M67&gt;=O67,I67)))</f>
      </c>
      <c r="J81" s="136"/>
      <c r="K81" s="136"/>
      <c r="L81" s="136"/>
      <c r="M81" s="129"/>
      <c r="N81" s="127" t="s">
        <v>13</v>
      </c>
      <c r="O81" s="128"/>
      <c r="Q81" s="148">
        <f>IF(R81="","",CHOOSE(R81,$Q$7,$Q$8,$Q$9,$Q$10,$Q$11,$Q$12,$Q$13,$Q$14,$Q$15,$Q$16))</f>
      </c>
      <c r="R81" s="149"/>
    </row>
    <row r="82" spans="1:15" ht="12.75">
      <c r="A82" s="190"/>
      <c r="B82" s="43"/>
      <c r="C82" s="53"/>
      <c r="D82" s="32"/>
      <c r="E82" s="45"/>
      <c r="F82" s="45"/>
      <c r="G82" s="134" t="s">
        <v>113</v>
      </c>
      <c r="H82" s="49"/>
      <c r="I82" s="133" t="s">
        <v>114</v>
      </c>
      <c r="J82" s="49"/>
      <c r="K82" s="49"/>
      <c r="L82" s="49"/>
      <c r="M82" s="222"/>
      <c r="N82" s="223"/>
      <c r="O82" s="224"/>
    </row>
    <row r="83" spans="1:14" ht="37.5" customHeight="1">
      <c r="A83" s="190"/>
      <c r="B83" s="43"/>
      <c r="D83" s="32"/>
      <c r="E83" s="45"/>
      <c r="F83" s="52"/>
      <c r="G83" s="225" t="s">
        <v>100</v>
      </c>
      <c r="H83" s="225"/>
      <c r="I83" s="225"/>
      <c r="J83" s="225"/>
      <c r="K83" s="225"/>
      <c r="L83" s="85"/>
      <c r="M83" s="47"/>
      <c r="N83" s="46"/>
    </row>
    <row r="84" spans="1:14" ht="13.5">
      <c r="A84" s="190"/>
      <c r="B84" s="43"/>
      <c r="D84" s="32"/>
      <c r="E84" s="45"/>
      <c r="F84" s="52"/>
      <c r="G84" s="85"/>
      <c r="H84" s="85"/>
      <c r="I84" s="85"/>
      <c r="J84" s="85"/>
      <c r="K84" s="85"/>
      <c r="L84" s="85"/>
      <c r="M84" s="47"/>
      <c r="N84" s="46"/>
    </row>
    <row r="85" spans="1:18" ht="12.75">
      <c r="A85" s="192">
        <f>A81+Vorgaben!$D$7+Vorgaben!$D$9</f>
        <v>0.7083333333333331</v>
      </c>
      <c r="B85" s="123"/>
      <c r="C85" s="127">
        <v>42</v>
      </c>
      <c r="D85" s="125" t="s">
        <v>10</v>
      </c>
      <c r="E85" s="126"/>
      <c r="F85" s="126"/>
      <c r="G85" s="135">
        <f>IF(OR(M70="",O70=""),"",IF(M70&lt;O70,F70,IF(M70&gt;=O70,I70)))</f>
      </c>
      <c r="H85" s="127" t="s">
        <v>12</v>
      </c>
      <c r="I85" s="136">
        <f>IF(OR(M73="",O73=""),"",IF(M73&lt;O73,F73,IF(M73&gt;=O73,I73)))</f>
      </c>
      <c r="J85" s="136"/>
      <c r="K85" s="136"/>
      <c r="L85" s="136"/>
      <c r="M85" s="129"/>
      <c r="N85" s="127" t="s">
        <v>13</v>
      </c>
      <c r="O85" s="128"/>
      <c r="Q85" s="148">
        <f>IF(R85="","",CHOOSE(R85,$Q$7,$Q$8,$Q$9,$Q$10,$Q$11,$Q$12,$Q$13,$Q$14,$Q$15,$Q$16))</f>
      </c>
      <c r="R85" s="149"/>
    </row>
    <row r="86" spans="1:15" ht="12.75">
      <c r="A86" s="190"/>
      <c r="B86" s="43"/>
      <c r="C86" s="53"/>
      <c r="D86" s="32"/>
      <c r="E86" s="45"/>
      <c r="F86" s="45"/>
      <c r="G86" s="134" t="s">
        <v>115</v>
      </c>
      <c r="H86" s="49"/>
      <c r="I86" s="133" t="s">
        <v>116</v>
      </c>
      <c r="J86" s="49"/>
      <c r="K86" s="49"/>
      <c r="L86" s="49"/>
      <c r="M86" s="222"/>
      <c r="N86" s="223"/>
      <c r="O86" s="224"/>
    </row>
    <row r="87" spans="1:14" ht="43.5" customHeight="1">
      <c r="A87" s="190"/>
      <c r="B87" s="43"/>
      <c r="D87" s="32"/>
      <c r="E87" s="45"/>
      <c r="F87" s="52"/>
      <c r="G87" s="225" t="s">
        <v>27</v>
      </c>
      <c r="H87" s="225"/>
      <c r="I87" s="225"/>
      <c r="J87" s="225"/>
      <c r="K87" s="225"/>
      <c r="L87" s="85"/>
      <c r="M87" s="47"/>
      <c r="N87" s="46"/>
    </row>
    <row r="88" spans="1:14" ht="13.5">
      <c r="A88" s="190"/>
      <c r="B88" s="43"/>
      <c r="D88" s="32"/>
      <c r="E88" s="45"/>
      <c r="F88" s="52"/>
      <c r="G88" s="85"/>
      <c r="H88" s="85"/>
      <c r="I88" s="85"/>
      <c r="J88" s="85"/>
      <c r="K88" s="85"/>
      <c r="L88" s="85"/>
      <c r="M88" s="47"/>
      <c r="N88" s="46"/>
    </row>
    <row r="89" spans="1:18" ht="12.75">
      <c r="A89" s="192">
        <f>A85+Vorgaben!$D$7+Vorgaben!$D$9</f>
        <v>0.7152777777777776</v>
      </c>
      <c r="B89" s="123"/>
      <c r="C89" s="127">
        <v>43</v>
      </c>
      <c r="D89" s="125" t="s">
        <v>10</v>
      </c>
      <c r="E89" s="126"/>
      <c r="F89" s="126"/>
      <c r="G89" s="135">
        <f>IF(OR(M64="",O64=""),"",IF(M64&gt;O64,F64,IF(M64&lt;=O64,I64)))</f>
      </c>
      <c r="H89" s="127" t="s">
        <v>12</v>
      </c>
      <c r="I89" s="136">
        <f>IF(OR(M67="",O67=""),"",IF(M67&gt;O67,F67,IF(M67&lt;=O67,I67)))</f>
      </c>
      <c r="J89" s="136"/>
      <c r="K89" s="136"/>
      <c r="L89" s="136"/>
      <c r="M89" s="129"/>
      <c r="N89" s="127" t="s">
        <v>13</v>
      </c>
      <c r="O89" s="128"/>
      <c r="Q89" s="148">
        <f>IF(R89="","",CHOOSE(R89,$Q$7,$Q$8,$Q$9,$Q$10,$Q$11,$Q$12,$Q$13,$Q$14,$Q$15,$Q$16))</f>
      </c>
      <c r="R89" s="149"/>
    </row>
    <row r="90" spans="1:15" ht="12.75">
      <c r="A90" s="190"/>
      <c r="B90" s="43"/>
      <c r="C90" s="53"/>
      <c r="D90" s="32"/>
      <c r="E90" s="45"/>
      <c r="F90" s="45"/>
      <c r="G90" s="134" t="s">
        <v>117</v>
      </c>
      <c r="H90" s="49"/>
      <c r="I90" s="133" t="s">
        <v>118</v>
      </c>
      <c r="J90" s="49"/>
      <c r="K90" s="49"/>
      <c r="L90" s="49"/>
      <c r="M90" s="222"/>
      <c r="N90" s="223"/>
      <c r="O90" s="224"/>
    </row>
    <row r="91" spans="1:12" ht="12.75">
      <c r="A91" s="190"/>
      <c r="B91" s="43"/>
      <c r="C91" s="34"/>
      <c r="D91" s="32"/>
      <c r="E91" s="45"/>
      <c r="F91" s="45"/>
      <c r="H91" s="34"/>
      <c r="I91" s="42"/>
      <c r="J91" s="42"/>
      <c r="K91" s="42"/>
      <c r="L91" s="42"/>
    </row>
    <row r="92" spans="1:18" ht="12.75">
      <c r="A92" s="192">
        <f>A89+Vorgaben!$D$7+Vorgaben!$D$9</f>
        <v>0.722222222222222</v>
      </c>
      <c r="B92" s="123"/>
      <c r="C92" s="127">
        <f>C89+1</f>
        <v>44</v>
      </c>
      <c r="D92" s="125" t="s">
        <v>14</v>
      </c>
      <c r="E92" s="126"/>
      <c r="F92" s="126"/>
      <c r="G92" s="135">
        <f>IF(OR(M70="",O70=""),"",IF(M70&gt;O70,F70,IF(M70&lt;=O70,I70)))</f>
      </c>
      <c r="H92" s="127" t="s">
        <v>12</v>
      </c>
      <c r="I92" s="136">
        <f>IF(OR(M64="",O73=""),"",IF(M73&gt;O73,F73,IF(M73&lt;=O73,I73)))</f>
      </c>
      <c r="J92" s="136"/>
      <c r="K92" s="136"/>
      <c r="L92" s="136"/>
      <c r="M92" s="129"/>
      <c r="N92" s="127" t="s">
        <v>13</v>
      </c>
      <c r="O92" s="128"/>
      <c r="Q92" s="148">
        <f>IF(R92="","",CHOOSE(R92,$Q$7,$Q$8,$Q$9,$Q$10,$Q$11,$Q$12,$Q$13,$Q$14,$Q$15,$Q$16))</f>
      </c>
      <c r="R92" s="149"/>
    </row>
    <row r="93" spans="1:15" ht="12.75">
      <c r="A93" s="190"/>
      <c r="B93" s="43"/>
      <c r="C93" s="53"/>
      <c r="D93" s="32"/>
      <c r="E93" s="45"/>
      <c r="F93" s="45"/>
      <c r="G93" s="134" t="s">
        <v>119</v>
      </c>
      <c r="H93" s="49"/>
      <c r="I93" s="133" t="s">
        <v>120</v>
      </c>
      <c r="J93" s="49"/>
      <c r="K93" s="49"/>
      <c r="L93" s="49"/>
      <c r="M93" s="222"/>
      <c r="N93" s="223"/>
      <c r="O93" s="224"/>
    </row>
    <row r="94" spans="1:12" ht="29.25" customHeight="1" hidden="1">
      <c r="A94" s="190"/>
      <c r="B94" s="43"/>
      <c r="D94" s="32"/>
      <c r="E94" s="45"/>
      <c r="F94" s="45"/>
      <c r="H94" s="42"/>
      <c r="I94" s="42"/>
      <c r="J94" s="42"/>
      <c r="K94" s="42"/>
      <c r="L94" s="42"/>
    </row>
    <row r="95" spans="1:14" ht="18" customHeight="1" hidden="1">
      <c r="A95" s="190"/>
      <c r="B95" s="43"/>
      <c r="D95" s="32"/>
      <c r="E95" s="45"/>
      <c r="F95" s="52"/>
      <c r="G95" s="234" t="s">
        <v>93</v>
      </c>
      <c r="H95" s="234"/>
      <c r="I95" s="234"/>
      <c r="J95" s="234"/>
      <c r="K95" s="234"/>
      <c r="L95" s="85"/>
      <c r="M95" s="47"/>
      <c r="N95" s="46"/>
    </row>
    <row r="96" spans="1:14" ht="9" customHeight="1" hidden="1">
      <c r="A96" s="190"/>
      <c r="B96" s="43"/>
      <c r="D96" s="32"/>
      <c r="E96" s="45"/>
      <c r="F96" s="52"/>
      <c r="G96" s="85"/>
      <c r="H96" s="85"/>
      <c r="I96" s="85"/>
      <c r="J96" s="85"/>
      <c r="K96" s="85"/>
      <c r="L96" s="85"/>
      <c r="M96" s="47"/>
      <c r="N96" s="46"/>
    </row>
    <row r="97" spans="1:18" ht="12.75" hidden="1">
      <c r="A97" s="193">
        <f>A92+Vorgaben!$D$7+Vorgaben!$D$9</f>
        <v>0.7291666666666664</v>
      </c>
      <c r="B97" s="179"/>
      <c r="C97" s="180" t="s">
        <v>95</v>
      </c>
      <c r="D97" s="181" t="s">
        <v>10</v>
      </c>
      <c r="E97" s="154"/>
      <c r="F97" s="226"/>
      <c r="G97" s="227"/>
      <c r="H97" s="205" t="s">
        <v>12</v>
      </c>
      <c r="I97" s="228"/>
      <c r="J97" s="228"/>
      <c r="K97" s="228"/>
      <c r="L97" s="229"/>
      <c r="M97" s="206"/>
      <c r="N97" s="180" t="s">
        <v>13</v>
      </c>
      <c r="O97" s="182"/>
      <c r="Q97" s="148">
        <f>IF(R97="","",CHOOSE(R97,$Q$7,$Q$8,$Q$9,$Q$10,$Q$11,$Q$12,$Q$13,$Q$14,$Q$15,$Q$16))</f>
      </c>
      <c r="R97" s="149"/>
    </row>
    <row r="98" spans="4:14" ht="36" customHeight="1">
      <c r="D98" s="32"/>
      <c r="E98" s="45"/>
      <c r="F98" s="45"/>
      <c r="G98" s="225" t="s">
        <v>101</v>
      </c>
      <c r="H98" s="225"/>
      <c r="I98" s="225"/>
      <c r="J98" s="225"/>
      <c r="K98" s="225"/>
      <c r="L98" s="85"/>
      <c r="M98" s="34"/>
      <c r="N98" s="46"/>
    </row>
    <row r="99" spans="1:14" ht="13.5">
      <c r="A99" s="190"/>
      <c r="B99" s="43"/>
      <c r="D99" s="32"/>
      <c r="E99" s="45"/>
      <c r="F99" s="52"/>
      <c r="G99" s="85"/>
      <c r="H99" s="85"/>
      <c r="I99" s="85"/>
      <c r="J99" s="85"/>
      <c r="K99" s="85"/>
      <c r="L99" s="85"/>
      <c r="M99" s="47"/>
      <c r="N99" s="46"/>
    </row>
    <row r="100" spans="1:18" ht="12.75">
      <c r="A100" s="195">
        <f>A92+Vorgaben!$D$7+Vorgaben!$D$9</f>
        <v>0.7291666666666664</v>
      </c>
      <c r="B100" s="123"/>
      <c r="C100" s="127">
        <v>45</v>
      </c>
      <c r="D100" s="125" t="s">
        <v>10</v>
      </c>
      <c r="E100" s="126"/>
      <c r="F100" s="126"/>
      <c r="G100" s="135">
        <f>IF(OR(M81="",O81=""),"",IF(M81&lt;O81,G81,IF(M81&gt;=O81,I81)))</f>
      </c>
      <c r="H100" s="127" t="s">
        <v>12</v>
      </c>
      <c r="I100" s="136">
        <f>IF(OR(M85="",O85=""),"",IF(M85&lt;O85,G85,IF(M85&gt;=O85,I85)))</f>
      </c>
      <c r="J100" s="136"/>
      <c r="K100" s="136"/>
      <c r="L100" s="136"/>
      <c r="M100" s="129"/>
      <c r="N100" s="127" t="s">
        <v>13</v>
      </c>
      <c r="O100" s="128"/>
      <c r="Q100" s="148">
        <f>IF(R100="","",CHOOSE(R100,$Q$7,$Q$8,$Q$9,$Q$10,$Q$11,$Q$12,$Q$13,$Q$14,$Q$15,$Q$16))</f>
      </c>
      <c r="R100" s="149"/>
    </row>
    <row r="101" spans="1:15" ht="12.75">
      <c r="A101" s="190"/>
      <c r="B101" s="43"/>
      <c r="C101" s="53"/>
      <c r="D101" s="32"/>
      <c r="E101" s="45"/>
      <c r="F101" s="45"/>
      <c r="G101" s="134" t="s">
        <v>121</v>
      </c>
      <c r="H101" s="49"/>
      <c r="I101" s="133" t="s">
        <v>122</v>
      </c>
      <c r="J101" s="49"/>
      <c r="K101" s="49"/>
      <c r="L101" s="49"/>
      <c r="M101" s="222"/>
      <c r="N101" s="223"/>
      <c r="O101" s="224"/>
    </row>
    <row r="102" spans="1:12" ht="12.75">
      <c r="A102" s="190"/>
      <c r="B102" s="43"/>
      <c r="D102" s="32"/>
      <c r="E102" s="45"/>
      <c r="F102" s="45"/>
      <c r="H102" s="42"/>
      <c r="I102" s="42"/>
      <c r="J102" s="42"/>
      <c r="K102" s="42"/>
      <c r="L102" s="42"/>
    </row>
    <row r="103" spans="1:14" ht="35.25" customHeight="1">
      <c r="A103" s="190"/>
      <c r="B103" s="43"/>
      <c r="D103" s="32"/>
      <c r="E103" s="45"/>
      <c r="F103" s="52"/>
      <c r="G103" s="225" t="s">
        <v>102</v>
      </c>
      <c r="H103" s="225"/>
      <c r="I103" s="225"/>
      <c r="J103" s="225"/>
      <c r="K103" s="225"/>
      <c r="L103" s="85"/>
      <c r="M103" s="46"/>
      <c r="N103" s="46"/>
    </row>
    <row r="104" spans="1:14" ht="13.5">
      <c r="A104" s="190"/>
      <c r="B104" s="43"/>
      <c r="D104" s="32"/>
      <c r="E104" s="45"/>
      <c r="F104" s="52"/>
      <c r="G104" s="85"/>
      <c r="H104" s="85"/>
      <c r="I104" s="85"/>
      <c r="J104" s="85"/>
      <c r="K104" s="85"/>
      <c r="L104" s="85"/>
      <c r="M104" s="47"/>
      <c r="N104" s="46"/>
    </row>
    <row r="105" spans="1:18" ht="12.75">
      <c r="A105" s="192">
        <f>A100+Vorgaben!$D$7+Vorgaben!$D$9</f>
        <v>0.7361111111111108</v>
      </c>
      <c r="B105" s="123"/>
      <c r="C105" s="127">
        <f>C100+1</f>
        <v>46</v>
      </c>
      <c r="D105" s="125" t="s">
        <v>10</v>
      </c>
      <c r="E105" s="126"/>
      <c r="F105" s="126"/>
      <c r="G105" s="135">
        <f>IF(OR(M81="",O81=""),"",IF(M81&gt;O81,G81,IF(M81&lt;=O81,I81)))</f>
      </c>
      <c r="H105" s="127" t="s">
        <v>12</v>
      </c>
      <c r="I105" s="136">
        <f>IF(OR(M85="",O85=""),"",IF(M85&gt;O85,G85,IF(M85&lt;=O85,I85)))</f>
      </c>
      <c r="J105" s="136"/>
      <c r="K105" s="136"/>
      <c r="L105" s="136"/>
      <c r="M105" s="129"/>
      <c r="N105" s="127" t="s">
        <v>13</v>
      </c>
      <c r="O105" s="128"/>
      <c r="Q105" s="148">
        <f>IF(R105="","",CHOOSE(R105,$Q$7,$Q$8,$Q$9,$Q$10,$Q$11,$Q$12,$Q$13,$Q$14,$Q$15,$Q$16))</f>
      </c>
      <c r="R105" s="149"/>
    </row>
    <row r="106" spans="1:15" ht="12.75">
      <c r="A106" s="190"/>
      <c r="B106" s="43"/>
      <c r="C106" s="53"/>
      <c r="D106" s="32"/>
      <c r="E106" s="45"/>
      <c r="F106" s="45"/>
      <c r="G106" s="134" t="s">
        <v>123</v>
      </c>
      <c r="H106" s="49"/>
      <c r="I106" s="133" t="s">
        <v>124</v>
      </c>
      <c r="J106" s="49"/>
      <c r="K106" s="49"/>
      <c r="L106" s="49"/>
      <c r="M106" s="222"/>
      <c r="N106" s="223"/>
      <c r="O106" s="224"/>
    </row>
    <row r="107" spans="4:14" ht="36" customHeight="1">
      <c r="D107" s="32"/>
      <c r="E107" s="45"/>
      <c r="F107" s="45"/>
      <c r="G107" s="225" t="s">
        <v>28</v>
      </c>
      <c r="H107" s="225"/>
      <c r="I107" s="225"/>
      <c r="J107" s="225"/>
      <c r="K107" s="225"/>
      <c r="L107" s="85"/>
      <c r="M107" s="34"/>
      <c r="N107" s="46"/>
    </row>
    <row r="108" spans="1:14" ht="13.5">
      <c r="A108" s="190"/>
      <c r="B108" s="43"/>
      <c r="D108" s="32"/>
      <c r="E108" s="45"/>
      <c r="F108" s="52"/>
      <c r="G108" s="85"/>
      <c r="H108" s="85"/>
      <c r="I108" s="85"/>
      <c r="J108" s="85"/>
      <c r="K108" s="85"/>
      <c r="L108" s="85"/>
      <c r="M108" s="47"/>
      <c r="N108" s="46"/>
    </row>
    <row r="109" spans="1:18" ht="12.75">
      <c r="A109" s="192">
        <f>A105+Vorgaben!$D$7+Vorgaben!$D$9</f>
        <v>0.7430555555555552</v>
      </c>
      <c r="B109" s="123"/>
      <c r="C109" s="127">
        <f>C105+1</f>
        <v>47</v>
      </c>
      <c r="D109" s="125" t="s">
        <v>10</v>
      </c>
      <c r="E109" s="126"/>
      <c r="F109" s="126"/>
      <c r="G109" s="135">
        <f>IF(OR(M89="",O89=""),"",IF(M89&lt;O89,G89,IF(M89&gt;=O89,I89)))</f>
      </c>
      <c r="H109" s="127" t="s">
        <v>12</v>
      </c>
      <c r="I109" s="136">
        <f>IF(OR(M92="",O92=""),"",IF(M92&lt;O92,G92,IF(M92&gt;=O92,I92)))</f>
      </c>
      <c r="J109" s="136"/>
      <c r="K109" s="136"/>
      <c r="L109" s="136"/>
      <c r="M109" s="129"/>
      <c r="N109" s="127" t="s">
        <v>13</v>
      </c>
      <c r="O109" s="128"/>
      <c r="Q109" s="148">
        <f>IF(R109="","",CHOOSE(R109,$Q$7,$Q$8,$Q$9,$Q$10,$Q$11,$Q$12,$Q$13,$Q$14,$Q$15,$Q$16))</f>
      </c>
      <c r="R109" s="149"/>
    </row>
    <row r="110" spans="1:15" ht="12.75">
      <c r="A110" s="190"/>
      <c r="B110" s="43"/>
      <c r="C110" s="53"/>
      <c r="D110" s="32"/>
      <c r="E110" s="45"/>
      <c r="F110" s="45"/>
      <c r="G110" s="134" t="s">
        <v>125</v>
      </c>
      <c r="H110" s="49"/>
      <c r="I110" s="133" t="s">
        <v>126</v>
      </c>
      <c r="J110" s="49"/>
      <c r="K110" s="49"/>
      <c r="L110" s="49"/>
      <c r="M110" s="222"/>
      <c r="N110" s="223"/>
      <c r="O110" s="224"/>
    </row>
    <row r="111" spans="1:12" ht="12.75">
      <c r="A111" s="190"/>
      <c r="B111" s="43"/>
      <c r="D111" s="32"/>
      <c r="E111" s="45"/>
      <c r="F111" s="45"/>
      <c r="H111" s="42"/>
      <c r="I111" s="42"/>
      <c r="J111" s="42"/>
      <c r="K111" s="42"/>
      <c r="L111" s="42"/>
    </row>
    <row r="112" spans="1:14" ht="36" customHeight="1">
      <c r="A112" s="190"/>
      <c r="B112" s="43"/>
      <c r="D112" s="32"/>
      <c r="E112" s="45"/>
      <c r="F112" s="52"/>
      <c r="G112" s="225" t="s">
        <v>29</v>
      </c>
      <c r="H112" s="225"/>
      <c r="I112" s="225"/>
      <c r="J112" s="225"/>
      <c r="K112" s="225"/>
      <c r="L112" s="85"/>
      <c r="M112" s="46"/>
      <c r="N112" s="46"/>
    </row>
    <row r="113" spans="1:14" ht="13.5">
      <c r="A113" s="190"/>
      <c r="B113" s="43"/>
      <c r="D113" s="32"/>
      <c r="E113" s="45"/>
      <c r="F113" s="52"/>
      <c r="G113" s="85"/>
      <c r="H113" s="85"/>
      <c r="I113" s="85"/>
      <c r="J113" s="85"/>
      <c r="K113" s="85"/>
      <c r="L113" s="85"/>
      <c r="M113" s="47"/>
      <c r="N113" s="46"/>
    </row>
    <row r="114" spans="1:18" ht="12.75">
      <c r="A114" s="192">
        <f>A109+Vorgaben!$D$7+Vorgaben!$D$9</f>
        <v>0.7499999999999997</v>
      </c>
      <c r="B114" s="123"/>
      <c r="C114" s="127">
        <f>C109+1</f>
        <v>48</v>
      </c>
      <c r="D114" s="125" t="s">
        <v>10</v>
      </c>
      <c r="E114" s="126"/>
      <c r="F114" s="126"/>
      <c r="G114" s="135">
        <f>IF(OR(M89="",O89=""),"",IF(M89&gt;O89,G89,IF(M89&lt;=O89,I89)))</f>
      </c>
      <c r="H114" s="127" t="s">
        <v>12</v>
      </c>
      <c r="I114" s="136">
        <f>IF(OR(M92="",O92=""),"",IF(M92&gt;O92,G92,IF(M92&lt;=O92,I92)))</f>
      </c>
      <c r="J114" s="136"/>
      <c r="K114" s="136"/>
      <c r="L114" s="136"/>
      <c r="M114" s="129"/>
      <c r="N114" s="127" t="s">
        <v>13</v>
      </c>
      <c r="O114" s="128"/>
      <c r="Q114" s="148">
        <f>IF(R114="","",CHOOSE(R114,$Q$7,$Q$8,$Q$9,$Q$10,$Q$11,$Q$12,$Q$13,$Q$14,$Q$15,$Q$16))</f>
      </c>
      <c r="R114" s="149"/>
    </row>
    <row r="115" spans="1:15" ht="12.75">
      <c r="A115" s="190"/>
      <c r="B115" s="43"/>
      <c r="C115" s="53"/>
      <c r="D115" s="32"/>
      <c r="E115" s="45"/>
      <c r="F115" s="45"/>
      <c r="G115" s="134" t="s">
        <v>127</v>
      </c>
      <c r="H115" s="49"/>
      <c r="I115" s="133" t="s">
        <v>128</v>
      </c>
      <c r="J115" s="49"/>
      <c r="K115" s="49"/>
      <c r="L115" s="49"/>
      <c r="M115" s="222"/>
      <c r="N115" s="223"/>
      <c r="O115" s="224"/>
    </row>
    <row r="116" spans="1:14" ht="41.25" customHeight="1">
      <c r="A116" s="207" t="s">
        <v>65</v>
      </c>
      <c r="B116" s="43"/>
      <c r="D116" s="32"/>
      <c r="G116" s="32"/>
      <c r="I116" s="32"/>
      <c r="J116" s="32"/>
      <c r="K116" s="32"/>
      <c r="L116" s="32"/>
      <c r="N116" s="32"/>
    </row>
    <row r="117" spans="2:43" ht="18.75" customHeight="1" thickBot="1">
      <c r="B117" s="143"/>
      <c r="C117" s="143"/>
      <c r="D117" s="34"/>
      <c r="H117" s="34"/>
      <c r="M117" s="34"/>
      <c r="O117" s="141"/>
      <c r="R117" s="32"/>
      <c r="W117" s="141"/>
      <c r="X117" s="141"/>
      <c r="Y117" s="141"/>
      <c r="Z117" s="141"/>
      <c r="AA117" s="141"/>
      <c r="AB117" s="141"/>
      <c r="AC117" s="141"/>
      <c r="AD117" s="141"/>
      <c r="AE117" s="141"/>
      <c r="AF117" s="141"/>
      <c r="AG117" s="141"/>
      <c r="AH117" s="141"/>
      <c r="AI117" s="141"/>
      <c r="AJ117" s="141"/>
      <c r="AK117" s="141"/>
      <c r="AL117" s="141"/>
      <c r="AM117" s="141"/>
      <c r="AN117" s="141"/>
      <c r="AO117" s="141"/>
      <c r="AP117" s="141"/>
      <c r="AQ117" s="141"/>
    </row>
    <row r="118" spans="1:18" ht="18" customHeight="1" thickBot="1">
      <c r="A118" s="183"/>
      <c r="B118" s="44"/>
      <c r="C118" s="144" t="s">
        <v>53</v>
      </c>
      <c r="D118" s="144" t="s">
        <v>53</v>
      </c>
      <c r="E118" s="220">
        <f>IF(OR(M114="",O114=""),"",IF(M114&gt;O114,G114,IF(M114&lt;=O114,I114)))</f>
      </c>
      <c r="F118" s="220"/>
      <c r="G118" s="220"/>
      <c r="H118" s="220"/>
      <c r="I118" s="220"/>
      <c r="J118" s="220"/>
      <c r="K118" s="221"/>
      <c r="L118" s="142"/>
      <c r="M118" s="142"/>
      <c r="N118" s="142"/>
      <c r="R118" s="32"/>
    </row>
    <row r="119" spans="1:18" ht="18" customHeight="1" thickBot="1">
      <c r="A119" s="183"/>
      <c r="B119" s="44"/>
      <c r="C119" s="144" t="s">
        <v>54</v>
      </c>
      <c r="D119" s="144" t="s">
        <v>54</v>
      </c>
      <c r="E119" s="220">
        <f>IF(OR(M114="",O114=""),"",IF(M114&lt;O114,G114,IF(M114&gt;=O114,I114)))</f>
      </c>
      <c r="F119" s="220"/>
      <c r="G119" s="220" t="s">
        <v>66</v>
      </c>
      <c r="H119" s="220"/>
      <c r="I119" s="220"/>
      <c r="J119" s="220"/>
      <c r="K119" s="221"/>
      <c r="L119" s="142"/>
      <c r="M119" s="142"/>
      <c r="N119" s="142"/>
      <c r="R119" s="32"/>
    </row>
    <row r="120" spans="1:18" ht="18" customHeight="1" thickBot="1">
      <c r="A120" s="183"/>
      <c r="B120" s="44"/>
      <c r="C120" s="144" t="s">
        <v>55</v>
      </c>
      <c r="D120" s="144" t="s">
        <v>55</v>
      </c>
      <c r="E120" s="220">
        <f>IF(OR(M109="",O109=""),"",IF(M109&gt;O109,G109,IF(M109&lt;=O109,I109)))</f>
      </c>
      <c r="F120" s="220"/>
      <c r="G120" s="220" t="s">
        <v>66</v>
      </c>
      <c r="H120" s="220"/>
      <c r="I120" s="220"/>
      <c r="J120" s="220"/>
      <c r="K120" s="221"/>
      <c r="L120" s="142"/>
      <c r="M120" s="142"/>
      <c r="N120" s="142"/>
      <c r="R120" s="32"/>
    </row>
    <row r="121" spans="1:18" ht="18" customHeight="1" thickBot="1">
      <c r="A121" s="183"/>
      <c r="B121" s="44"/>
      <c r="C121" s="144" t="s">
        <v>56</v>
      </c>
      <c r="D121" s="144" t="s">
        <v>56</v>
      </c>
      <c r="E121" s="220">
        <f>IF(OR(M109="",O109=""),"",IF(M109&lt;O109,G109,IF(M109&gt;=O109,I109)))</f>
      </c>
      <c r="F121" s="220"/>
      <c r="G121" s="220" t="s">
        <v>66</v>
      </c>
      <c r="H121" s="220"/>
      <c r="I121" s="220"/>
      <c r="J121" s="220"/>
      <c r="K121" s="221"/>
      <c r="L121" s="142"/>
      <c r="M121" s="142"/>
      <c r="N121" s="142"/>
      <c r="R121" s="32"/>
    </row>
    <row r="122" spans="1:18" ht="18" customHeight="1" thickBot="1">
      <c r="A122" s="183"/>
      <c r="B122" s="44"/>
      <c r="C122" s="144" t="s">
        <v>57</v>
      </c>
      <c r="D122" s="144" t="s">
        <v>53</v>
      </c>
      <c r="E122" s="220">
        <f>IF(OR(M105="",O105=""),"",IF(M105&gt;O105,G105,IF(M105&lt;=O105,I105)))</f>
      </c>
      <c r="F122" s="220"/>
      <c r="G122" s="220"/>
      <c r="H122" s="220"/>
      <c r="I122" s="220"/>
      <c r="J122" s="220"/>
      <c r="K122" s="221"/>
      <c r="L122" s="142"/>
      <c r="M122" s="142"/>
      <c r="N122" s="142"/>
      <c r="R122" s="32"/>
    </row>
    <row r="123" spans="1:18" ht="18" customHeight="1" thickBot="1">
      <c r="A123" s="183"/>
      <c r="B123" s="44"/>
      <c r="C123" s="144" t="s">
        <v>103</v>
      </c>
      <c r="D123" s="144" t="s">
        <v>54</v>
      </c>
      <c r="E123" s="220">
        <f>IF(OR(M105="",O105=""),"",IF(M105&lt;O105,G105,IF(M105&gt;=O105,I105)))</f>
      </c>
      <c r="F123" s="220"/>
      <c r="G123" s="220" t="s">
        <v>66</v>
      </c>
      <c r="H123" s="220"/>
      <c r="I123" s="220"/>
      <c r="J123" s="220"/>
      <c r="K123" s="221"/>
      <c r="L123" s="142"/>
      <c r="M123" s="142"/>
      <c r="N123" s="142"/>
      <c r="R123" s="32"/>
    </row>
    <row r="124" spans="1:18" ht="18" customHeight="1" thickBot="1">
      <c r="A124" s="183"/>
      <c r="B124" s="44"/>
      <c r="C124" s="144" t="s">
        <v>104</v>
      </c>
      <c r="D124" s="144" t="s">
        <v>55</v>
      </c>
      <c r="E124" s="220">
        <f>IF(OR(M100="",O100=""),"",IF(M100&gt;O100,G100,IF(M100&lt;=O100,I100)))</f>
      </c>
      <c r="F124" s="220"/>
      <c r="G124" s="220" t="s">
        <v>66</v>
      </c>
      <c r="H124" s="220"/>
      <c r="I124" s="220"/>
      <c r="J124" s="220"/>
      <c r="K124" s="221"/>
      <c r="L124" s="142"/>
      <c r="M124" s="142"/>
      <c r="N124" s="142"/>
      <c r="R124" s="32"/>
    </row>
    <row r="125" spans="1:18" ht="18" customHeight="1" thickBot="1">
      <c r="A125" s="183"/>
      <c r="B125" s="44"/>
      <c r="C125" s="144" t="s">
        <v>105</v>
      </c>
      <c r="D125" s="144" t="s">
        <v>56</v>
      </c>
      <c r="E125" s="220">
        <f>IF(OR(M100="",O100=""),"",IF(M100&lt;O100,G100,IF(M100&gt;=O100,I100)))</f>
      </c>
      <c r="F125" s="220"/>
      <c r="G125" s="220" t="s">
        <v>66</v>
      </c>
      <c r="H125" s="220"/>
      <c r="I125" s="220"/>
      <c r="J125" s="220"/>
      <c r="K125" s="221"/>
      <c r="L125" s="142"/>
      <c r="M125" s="142"/>
      <c r="N125" s="142"/>
      <c r="R125" s="32"/>
    </row>
  </sheetData>
  <sheetProtection password="E760" sheet="1" objects="1" scenarios="1"/>
  <mergeCells count="70">
    <mergeCell ref="M74:O74"/>
    <mergeCell ref="Q17:R21"/>
    <mergeCell ref="A1:M1"/>
    <mergeCell ref="F64:G64"/>
    <mergeCell ref="I64:L64"/>
    <mergeCell ref="G62:K62"/>
    <mergeCell ref="I12:L12"/>
    <mergeCell ref="I7:L7"/>
    <mergeCell ref="C7:F7"/>
    <mergeCell ref="I10:L10"/>
    <mergeCell ref="M93:O93"/>
    <mergeCell ref="M110:O110"/>
    <mergeCell ref="M115:O115"/>
    <mergeCell ref="M106:O106"/>
    <mergeCell ref="Q2:R4"/>
    <mergeCell ref="Q5:R6"/>
    <mergeCell ref="M82:O82"/>
    <mergeCell ref="M65:O65"/>
    <mergeCell ref="M68:O68"/>
    <mergeCell ref="M71:O71"/>
    <mergeCell ref="C10:F10"/>
    <mergeCell ref="C62:E62"/>
    <mergeCell ref="C11:F11"/>
    <mergeCell ref="C12:F12"/>
    <mergeCell ref="I9:L9"/>
    <mergeCell ref="H14:L14"/>
    <mergeCell ref="G59:K59"/>
    <mergeCell ref="F61:G61"/>
    <mergeCell ref="I11:L11"/>
    <mergeCell ref="B2:L2"/>
    <mergeCell ref="C4:H4"/>
    <mergeCell ref="D5:E5"/>
    <mergeCell ref="C3:E3"/>
    <mergeCell ref="I8:L8"/>
    <mergeCell ref="C9:F9"/>
    <mergeCell ref="C8:F8"/>
    <mergeCell ref="A63:B63"/>
    <mergeCell ref="I78:L78"/>
    <mergeCell ref="F78:G78"/>
    <mergeCell ref="I73:L73"/>
    <mergeCell ref="G107:K107"/>
    <mergeCell ref="G112:K112"/>
    <mergeCell ref="G83:K83"/>
    <mergeCell ref="F73:G73"/>
    <mergeCell ref="I70:L70"/>
    <mergeCell ref="G79:K79"/>
    <mergeCell ref="G76:K76"/>
    <mergeCell ref="G87:K87"/>
    <mergeCell ref="E123:K123"/>
    <mergeCell ref="E124:K124"/>
    <mergeCell ref="A21:B21"/>
    <mergeCell ref="B14:F14"/>
    <mergeCell ref="E120:K120"/>
    <mergeCell ref="I61:L61"/>
    <mergeCell ref="G95:K95"/>
    <mergeCell ref="E118:K118"/>
    <mergeCell ref="E119:K119"/>
    <mergeCell ref="F67:G67"/>
    <mergeCell ref="F70:G70"/>
    <mergeCell ref="I67:L67"/>
    <mergeCell ref="E125:K125"/>
    <mergeCell ref="M86:O86"/>
    <mergeCell ref="G98:K98"/>
    <mergeCell ref="M101:O101"/>
    <mergeCell ref="G103:K103"/>
    <mergeCell ref="F97:G97"/>
    <mergeCell ref="I97:L97"/>
    <mergeCell ref="M90:O90"/>
    <mergeCell ref="E122:K122"/>
    <mergeCell ref="E121:K121"/>
  </mergeCells>
  <printOptions/>
  <pageMargins left="0.6299212598425197" right="0.3937007874015748" top="0.46" bottom="0.51" header="0.3937007874015748" footer="0.31496062992125984"/>
  <pageSetup horizontalDpi="300" verticalDpi="300" orientation="portrait" paperSize="9" r:id="rId4"/>
  <headerFooter alignWithMargins="0">
    <oddFooter>&amp;C&amp;8Seite &amp;P von &amp;N</oddFooter>
  </headerFooter>
  <rowBreaks count="2" manualBreakCount="2">
    <brk id="57" max="15" man="1"/>
    <brk id="93"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Tabelle2"/>
  <dimension ref="A1:F16"/>
  <sheetViews>
    <sheetView zoomScale="193" zoomScaleNormal="193" zoomScalePageLayoutView="0" workbookViewId="0" topLeftCell="A1">
      <selection activeCell="B14" sqref="B14"/>
    </sheetView>
  </sheetViews>
  <sheetFormatPr defaultColWidth="11.421875" defaultRowHeight="12.75"/>
  <cols>
    <col min="1" max="1" width="26.8515625" style="41" customWidth="1"/>
    <col min="2" max="2" width="24.7109375" style="131" customWidth="1"/>
    <col min="3" max="3" width="15.28125" style="99" customWidth="1"/>
    <col min="4" max="4" width="13.00390625" style="99" customWidth="1"/>
    <col min="5" max="5" width="14.57421875" style="99" customWidth="1"/>
    <col min="6" max="16384" width="11.421875" style="99" customWidth="1"/>
  </cols>
  <sheetData>
    <row r="1" spans="1:4" s="33" customFormat="1" ht="33" customHeight="1">
      <c r="A1" s="158" t="s">
        <v>0</v>
      </c>
      <c r="B1" s="158" t="s">
        <v>3</v>
      </c>
      <c r="C1" s="266" t="s">
        <v>30</v>
      </c>
      <c r="D1" s="267"/>
    </row>
    <row r="2" spans="1:4" ht="18" customHeight="1" thickBot="1">
      <c r="A2" s="28" t="s">
        <v>131</v>
      </c>
      <c r="B2" s="29" t="s">
        <v>136</v>
      </c>
      <c r="C2" s="159" t="s">
        <v>89</v>
      </c>
      <c r="D2" s="131" t="s">
        <v>31</v>
      </c>
    </row>
    <row r="3" spans="1:4" ht="18" customHeight="1" thickBot="1" thickTop="1">
      <c r="A3" s="28" t="s">
        <v>132</v>
      </c>
      <c r="B3" s="29" t="s">
        <v>137</v>
      </c>
      <c r="C3" s="161" t="s">
        <v>88</v>
      </c>
      <c r="D3" s="177">
        <v>0.00625</v>
      </c>
    </row>
    <row r="4" spans="1:4" ht="18" customHeight="1" thickBot="1">
      <c r="A4" s="28" t="s">
        <v>133</v>
      </c>
      <c r="B4" s="29" t="s">
        <v>138</v>
      </c>
      <c r="C4" s="160" t="s">
        <v>47</v>
      </c>
      <c r="D4" s="41" t="s">
        <v>31</v>
      </c>
    </row>
    <row r="5" spans="1:4" ht="18" customHeight="1" thickBot="1" thickTop="1">
      <c r="A5" s="28" t="s">
        <v>134</v>
      </c>
      <c r="B5" s="152" t="s">
        <v>139</v>
      </c>
      <c r="C5" s="161" t="s">
        <v>82</v>
      </c>
      <c r="D5" s="177">
        <v>0.0006944444444444445</v>
      </c>
    </row>
    <row r="6" spans="1:4" ht="14.25" customHeight="1" thickBot="1">
      <c r="A6" s="28" t="s">
        <v>135</v>
      </c>
      <c r="B6" s="152" t="s">
        <v>140</v>
      </c>
      <c r="C6" s="162" t="s">
        <v>91</v>
      </c>
      <c r="D6" s="173"/>
    </row>
    <row r="7" spans="1:6" ht="34.5" customHeight="1" thickBot="1" thickTop="1">
      <c r="A7" s="263" t="s">
        <v>110</v>
      </c>
      <c r="B7" s="264"/>
      <c r="C7" s="171" t="s">
        <v>87</v>
      </c>
      <c r="D7" s="176">
        <v>0.00625</v>
      </c>
      <c r="E7" s="172" t="s">
        <v>109</v>
      </c>
      <c r="F7" s="174">
        <v>0.010416666666666666</v>
      </c>
    </row>
    <row r="8" spans="1:6" ht="36.75" customHeight="1" thickBot="1">
      <c r="A8" s="158" t="s">
        <v>4</v>
      </c>
      <c r="B8" s="164" t="s">
        <v>5</v>
      </c>
      <c r="C8" s="265" t="s">
        <v>98</v>
      </c>
      <c r="D8" s="259"/>
      <c r="E8" s="258" t="s">
        <v>106</v>
      </c>
      <c r="F8" s="259"/>
    </row>
    <row r="9" spans="1:6" ht="18" customHeight="1" thickBot="1" thickTop="1">
      <c r="A9" s="30" t="s">
        <v>141</v>
      </c>
      <c r="B9" s="31" t="s">
        <v>146</v>
      </c>
      <c r="C9" s="169" t="s">
        <v>83</v>
      </c>
      <c r="D9" s="178">
        <v>0.0006944444444444445</v>
      </c>
      <c r="E9" s="170" t="s">
        <v>107</v>
      </c>
      <c r="F9" s="175">
        <v>0.003472222222222222</v>
      </c>
    </row>
    <row r="10" spans="1:6" ht="18" customHeight="1">
      <c r="A10" s="30" t="s">
        <v>142</v>
      </c>
      <c r="B10" s="31" t="s">
        <v>147</v>
      </c>
      <c r="C10" s="260" t="s">
        <v>92</v>
      </c>
      <c r="D10" s="261"/>
      <c r="E10" s="260" t="s">
        <v>108</v>
      </c>
      <c r="F10" s="261"/>
    </row>
    <row r="11" spans="1:6" ht="18" customHeight="1" thickBot="1">
      <c r="A11" s="30" t="s">
        <v>143</v>
      </c>
      <c r="B11" s="31" t="s">
        <v>148</v>
      </c>
      <c r="C11" s="262"/>
      <c r="D11" s="261"/>
      <c r="E11" s="262"/>
      <c r="F11" s="261"/>
    </row>
    <row r="12" spans="1:5" ht="18" customHeight="1" thickBot="1" thickTop="1">
      <c r="A12" s="30" t="s">
        <v>144</v>
      </c>
      <c r="B12" s="31" t="s">
        <v>149</v>
      </c>
      <c r="C12" s="165" t="s">
        <v>96</v>
      </c>
      <c r="D12" s="167">
        <v>40110</v>
      </c>
      <c r="E12" s="99" t="s">
        <v>97</v>
      </c>
    </row>
    <row r="13" spans="1:5" ht="18" customHeight="1" thickBot="1" thickTop="1">
      <c r="A13" s="30" t="s">
        <v>145</v>
      </c>
      <c r="B13" s="99"/>
      <c r="C13" s="165" t="s">
        <v>90</v>
      </c>
      <c r="D13" s="168">
        <v>0.3958333333333333</v>
      </c>
      <c r="E13" s="99" t="s">
        <v>61</v>
      </c>
    </row>
    <row r="14" ht="13.5" thickTop="1">
      <c r="D14" s="131" t="s">
        <v>31</v>
      </c>
    </row>
    <row r="16" ht="12.75">
      <c r="A16" s="166" t="s">
        <v>111</v>
      </c>
    </row>
  </sheetData>
  <sheetProtection password="E760" sheet="1" objects="1" scenarios="1"/>
  <mergeCells count="6">
    <mergeCell ref="E8:F8"/>
    <mergeCell ref="E10:F11"/>
    <mergeCell ref="A7:B7"/>
    <mergeCell ref="C8:D8"/>
    <mergeCell ref="C1:D1"/>
    <mergeCell ref="C10:D1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5.xml><?xml version="1.0" encoding="utf-8"?>
<worksheet xmlns="http://schemas.openxmlformats.org/spreadsheetml/2006/main" xmlns:r="http://schemas.openxmlformats.org/officeDocument/2006/relationships">
  <sheetPr codeName="Tabelle1"/>
  <dimension ref="A1:O44"/>
  <sheetViews>
    <sheetView zoomScale="135" zoomScaleNormal="135" zoomScalePageLayoutView="0" workbookViewId="0" topLeftCell="A1">
      <selection activeCell="B1" sqref="B1:H1"/>
    </sheetView>
  </sheetViews>
  <sheetFormatPr defaultColWidth="11.421875" defaultRowHeight="12.75"/>
  <cols>
    <col min="1" max="1" width="6.8515625" style="25" customWidth="1"/>
    <col min="2" max="2" width="25.7109375" style="23" customWidth="1"/>
    <col min="3" max="3" width="8.7109375" style="23" customWidth="1"/>
    <col min="4" max="4" width="8.7109375" style="57" customWidth="1"/>
    <col min="5" max="5" width="6.7109375" style="23" customWidth="1"/>
    <col min="6" max="6" width="2.140625" style="23" customWidth="1"/>
    <col min="7" max="7" width="6.7109375" style="23" customWidth="1"/>
    <col min="8" max="8" width="5.7109375" style="23" customWidth="1"/>
    <col min="9" max="9" width="2.421875" style="24" customWidth="1"/>
    <col min="10" max="10" width="38.28125" style="23" customWidth="1"/>
    <col min="11" max="11" width="6.140625" style="23" customWidth="1"/>
    <col min="12" max="12" width="11.00390625" style="24" customWidth="1"/>
    <col min="13" max="13" width="2.421875" style="23" customWidth="1"/>
    <col min="14" max="14" width="5.421875" style="23" customWidth="1"/>
    <col min="15" max="15" width="5.7109375" style="23" customWidth="1"/>
  </cols>
  <sheetData>
    <row r="1" spans="1:15" ht="20.25" customHeight="1">
      <c r="A1" s="58"/>
      <c r="B1" s="268" t="s">
        <v>45</v>
      </c>
      <c r="C1" s="268"/>
      <c r="D1" s="268"/>
      <c r="E1" s="268"/>
      <c r="F1" s="268"/>
      <c r="G1" s="268"/>
      <c r="H1" s="268"/>
      <c r="I1" s="59"/>
      <c r="J1" s="59"/>
      <c r="K1" s="59"/>
      <c r="L1" s="59"/>
      <c r="M1" s="59"/>
      <c r="N1" s="59"/>
      <c r="O1" s="22"/>
    </row>
    <row r="2" spans="1:14" ht="24" customHeight="1">
      <c r="A2" s="60" t="s">
        <v>46</v>
      </c>
      <c r="B2" s="61" t="s">
        <v>0</v>
      </c>
      <c r="C2" s="62" t="s">
        <v>36</v>
      </c>
      <c r="D2" s="61" t="s">
        <v>1</v>
      </c>
      <c r="E2" s="269" t="s">
        <v>2</v>
      </c>
      <c r="F2" s="269"/>
      <c r="G2" s="269"/>
      <c r="H2" s="61" t="s">
        <v>37</v>
      </c>
      <c r="I2" s="64"/>
      <c r="J2" s="65"/>
      <c r="K2" s="65"/>
      <c r="L2" s="77"/>
      <c r="M2" s="65"/>
      <c r="N2" s="65"/>
    </row>
    <row r="3" spans="1:14" ht="18" customHeight="1">
      <c r="A3" s="66">
        <f>IF(Rechnen!$W$3=0,"",1)</f>
      </c>
      <c r="B3" s="67" t="str">
        <f>Rechnen!K4</f>
        <v>Stadtwerke Walldorf</v>
      </c>
      <c r="C3" s="67">
        <f>IF(Rechnen!$W$3=0,"",Rechnen!L4)</f>
      </c>
      <c r="D3" s="68">
        <f>IF(Rechnen!$W$3=0,"",Rechnen!M4)</f>
      </c>
      <c r="E3" s="67">
        <f>IF(Rechnen!$W$3=0,"",Rechnen!N4)</f>
      </c>
      <c r="F3" s="69" t="s">
        <v>13</v>
      </c>
      <c r="G3" s="67">
        <f>IF(Rechnen!$W$3=0,"",Rechnen!P4)</f>
      </c>
      <c r="H3" s="70">
        <f>IF(AND(E3="",G3=""),"",(E3-G3))</f>
      </c>
      <c r="I3" s="71"/>
      <c r="J3" s="65"/>
      <c r="K3" s="65"/>
      <c r="L3" s="77"/>
      <c r="M3" s="65"/>
      <c r="N3" s="65"/>
    </row>
    <row r="4" spans="1:14" ht="18" customHeight="1">
      <c r="A4" s="66">
        <f>IF(Rechnen!$W$3=0,"",2)</f>
      </c>
      <c r="B4" s="67" t="str">
        <f>Rechnen!K5</f>
        <v>Feuerwehr Walldorf</v>
      </c>
      <c r="C4" s="67">
        <f>IF(Rechnen!$W$3=0,"",Rechnen!L5)</f>
      </c>
      <c r="D4" s="68">
        <f>IF(Rechnen!$W$3=0,"",Rechnen!M5)</f>
      </c>
      <c r="E4" s="67">
        <f>IF(Rechnen!$W$3=0,"",Rechnen!N5)</f>
      </c>
      <c r="F4" s="69" t="s">
        <v>13</v>
      </c>
      <c r="G4" s="67">
        <f>IF(Rechnen!$W$3=0,"",Rechnen!P5)</f>
      </c>
      <c r="H4" s="70">
        <f>IF(AND(E4="",G4=""),"",(E4-G4))</f>
      </c>
      <c r="I4" s="71"/>
      <c r="J4" s="65"/>
      <c r="K4" s="65"/>
      <c r="L4" s="77"/>
      <c r="M4" s="65"/>
      <c r="N4" s="65"/>
    </row>
    <row r="5" spans="1:14" ht="18" customHeight="1">
      <c r="A5" s="66">
        <f>IF(Rechnen!$W$3=0,"",3)</f>
      </c>
      <c r="B5" s="67" t="str">
        <f>Rechnen!K6</f>
        <v>Sozialamt Heidelberg</v>
      </c>
      <c r="C5" s="67">
        <f>IF(Rechnen!$W$3=0,"",Rechnen!L6)</f>
      </c>
      <c r="D5" s="68">
        <f>IF(Rechnen!$W$3=0,"",Rechnen!M6)</f>
      </c>
      <c r="E5" s="67">
        <f>IF(Rechnen!$W$3=0,"",Rechnen!N6)</f>
      </c>
      <c r="F5" s="69" t="s">
        <v>13</v>
      </c>
      <c r="G5" s="67">
        <f>IF(Rechnen!$W$3=0,"",Rechnen!P6)</f>
      </c>
      <c r="H5" s="70">
        <f>IF(AND(E5="",G5=""),"",(E5-G5))</f>
      </c>
      <c r="I5" s="71"/>
      <c r="J5" s="65"/>
      <c r="K5" s="65"/>
      <c r="L5" s="77"/>
      <c r="M5" s="65"/>
      <c r="N5" s="65"/>
    </row>
    <row r="6" spans="1:14" ht="18" customHeight="1">
      <c r="A6" s="66">
        <f>IF(Rechnen!$W$3=0,"",4)</f>
      </c>
      <c r="B6" s="67" t="str">
        <f>Rechnen!K7</f>
        <v>Gemeinde Heddesheim</v>
      </c>
      <c r="C6" s="67">
        <f>IF(Rechnen!$W$3=0,"",Rechnen!L7)</f>
      </c>
      <c r="D6" s="68">
        <f>IF(Rechnen!$W$3=0,"",Rechnen!M7)</f>
      </c>
      <c r="E6" s="67">
        <f>IF(Rechnen!$W$3=0,"",Rechnen!N7)</f>
      </c>
      <c r="F6" s="69" t="s">
        <v>13</v>
      </c>
      <c r="G6" s="67">
        <f>IF(Rechnen!$W$3=0,"",Rechnen!P7)</f>
      </c>
      <c r="H6" s="70">
        <f>IF(AND(E6="",G6=""),"",(E6-G6))</f>
      </c>
      <c r="I6" s="71"/>
      <c r="J6" s="65"/>
      <c r="K6" s="65"/>
      <c r="L6" s="77"/>
      <c r="M6" s="65"/>
      <c r="N6" s="65"/>
    </row>
    <row r="7" spans="1:14" ht="18" customHeight="1">
      <c r="A7" s="66">
        <f>IF(Rechnen!$W$3=0,"",5)</f>
      </c>
      <c r="B7" s="67" t="str">
        <f>Rechnen!K3</f>
        <v>Autobahnpolizei Walldorf</v>
      </c>
      <c r="C7" s="67">
        <f>IF(Rechnen!$W$3=0,"",Rechnen!L3)</f>
      </c>
      <c r="D7" s="68">
        <f>IF(Rechnen!$W$3=0,"",Rechnen!M3)</f>
      </c>
      <c r="E7" s="67">
        <f>IF(Rechnen!$W$3=0,"",Rechnen!N3)</f>
      </c>
      <c r="F7" s="69" t="s">
        <v>13</v>
      </c>
      <c r="G7" s="67">
        <f>IF(Rechnen!$W$3=0,"",Rechnen!P3)</f>
      </c>
      <c r="H7" s="70">
        <f>IF(AND(E7="",G7=""),"",(E7-G7))</f>
      </c>
      <c r="I7" s="71"/>
      <c r="J7" s="65"/>
      <c r="K7" s="65"/>
      <c r="L7" s="77"/>
      <c r="M7" s="65"/>
      <c r="N7" s="65"/>
    </row>
    <row r="8" spans="1:15" ht="15" customHeight="1">
      <c r="A8" s="274"/>
      <c r="B8" s="272" t="s">
        <v>4</v>
      </c>
      <c r="C8" s="270" t="s">
        <v>36</v>
      </c>
      <c r="D8" s="272" t="s">
        <v>1</v>
      </c>
      <c r="E8" s="272" t="s">
        <v>2</v>
      </c>
      <c r="F8" s="272"/>
      <c r="G8" s="272"/>
      <c r="H8" s="272" t="s">
        <v>37</v>
      </c>
      <c r="I8" s="72"/>
      <c r="J8" s="73"/>
      <c r="K8" s="73"/>
      <c r="L8" s="80"/>
      <c r="M8" s="63"/>
      <c r="N8" s="81"/>
      <c r="O8" s="26"/>
    </row>
    <row r="9" spans="1:15" ht="15" customHeight="1">
      <c r="A9" s="275"/>
      <c r="B9" s="273"/>
      <c r="C9" s="271"/>
      <c r="D9" s="273"/>
      <c r="E9" s="273"/>
      <c r="F9" s="273"/>
      <c r="G9" s="273"/>
      <c r="H9" s="273"/>
      <c r="I9" s="72"/>
      <c r="J9" s="73"/>
      <c r="K9" s="73"/>
      <c r="L9" s="80"/>
      <c r="M9" s="63"/>
      <c r="N9" s="81"/>
      <c r="O9" s="26"/>
    </row>
    <row r="10" spans="1:15" ht="18" customHeight="1">
      <c r="A10" s="66">
        <f>IF(Rechnen!$X$3=0,"",1)</f>
      </c>
      <c r="B10" s="67" t="str">
        <f>Rechnen!K10</f>
        <v>PZN Wiesloch</v>
      </c>
      <c r="C10" s="67">
        <f>IF(Rechnen!$X$3=0,"",Rechnen!L10)</f>
      </c>
      <c r="D10" s="68">
        <f>IF(Rechnen!$X$3=0,"",Rechnen!M10)</f>
      </c>
      <c r="E10" s="67">
        <f>IF(Rechnen!$X$3=0,"",Rechnen!N10)</f>
      </c>
      <c r="F10" s="69" t="s">
        <v>13</v>
      </c>
      <c r="G10" s="67">
        <f>IF(Rechnen!$X$3=0,"",Rechnen!P10)</f>
      </c>
      <c r="H10" s="70">
        <f>IF(AND(E10="",G10=""),"",(E10-G10))</f>
      </c>
      <c r="I10" s="74"/>
      <c r="J10" s="63"/>
      <c r="K10" s="74"/>
      <c r="L10" s="80"/>
      <c r="M10" s="63"/>
      <c r="N10" s="81"/>
      <c r="O10" s="26"/>
    </row>
    <row r="11" spans="1:15" ht="18" customHeight="1">
      <c r="A11" s="66">
        <f>IF(Rechnen!$X$3=0,"",2)</f>
      </c>
      <c r="B11" s="67" t="str">
        <f>Rechnen!K11</f>
        <v>Sparkasse Heidelberg</v>
      </c>
      <c r="C11" s="67">
        <f>IF(Rechnen!$X$3=0,"",Rechnen!L11)</f>
      </c>
      <c r="D11" s="68">
        <f>IF(Rechnen!$X$3=0,"",Rechnen!M11)</f>
      </c>
      <c r="E11" s="67">
        <f>IF(Rechnen!$X$3=0,"",Rechnen!N11)</f>
      </c>
      <c r="F11" s="69" t="s">
        <v>13</v>
      </c>
      <c r="G11" s="67">
        <f>IF(Rechnen!$X$3=0,"",Rechnen!P11)</f>
      </c>
      <c r="H11" s="70">
        <f>IF(AND(E11="",G11=""),"",(E11-G11))</f>
      </c>
      <c r="I11" s="75"/>
      <c r="J11" s="76"/>
      <c r="K11" s="76"/>
      <c r="L11" s="76"/>
      <c r="M11" s="76"/>
      <c r="N11" s="76"/>
      <c r="O11" s="27"/>
    </row>
    <row r="12" spans="1:14" ht="18" customHeight="1">
      <c r="A12" s="66">
        <f>IF(Rechnen!$X$3=0,"",3)</f>
      </c>
      <c r="B12" s="67" t="str">
        <f>Rechnen!K12</f>
        <v>Rechenzentrum HD</v>
      </c>
      <c r="C12" s="67">
        <f>IF(Rechnen!$X$3=0,"",Rechnen!L12)</f>
      </c>
      <c r="D12" s="68">
        <f>IF(Rechnen!$X$3=0,"",Rechnen!M12)</f>
      </c>
      <c r="E12" s="67">
        <f>IF(Rechnen!$X$3=0,"",Rechnen!N12)</f>
      </c>
      <c r="F12" s="69" t="s">
        <v>13</v>
      </c>
      <c r="G12" s="67">
        <f>IF(Rechnen!$X$3=0,"",Rechnen!P12)</f>
      </c>
      <c r="H12" s="70">
        <f>IF(AND(E12="",G12=""),"",(E12-G12))</f>
      </c>
      <c r="I12" s="72"/>
      <c r="J12" s="65"/>
      <c r="K12" s="65"/>
      <c r="L12" s="77"/>
      <c r="M12" s="65"/>
      <c r="N12" s="65"/>
    </row>
    <row r="13" spans="1:14" ht="18" customHeight="1">
      <c r="A13" s="66">
        <f>IF(Rechnen!$X$3=0,"",4)</f>
      </c>
      <c r="B13" s="67" t="str">
        <f>Rechnen!K13</f>
        <v>Stadt Schwetzingen</v>
      </c>
      <c r="C13" s="67">
        <f>IF(Rechnen!$X$3=0,"",Rechnen!L13)</f>
      </c>
      <c r="D13" s="68">
        <f>IF(Rechnen!$X$3=0,"",Rechnen!M13)</f>
      </c>
      <c r="E13" s="67">
        <f>IF(Rechnen!$X$3=0,"",Rechnen!N13)</f>
      </c>
      <c r="F13" s="69" t="s">
        <v>13</v>
      </c>
      <c r="G13" s="67">
        <f>IF(Rechnen!$X$3=0,"",Rechnen!P13)</f>
      </c>
      <c r="H13" s="70">
        <f>IF(AND(E13="",G13=""),"",(E13-G13))</f>
      </c>
      <c r="I13" s="77"/>
      <c r="J13" s="65"/>
      <c r="K13" s="65"/>
      <c r="L13" s="77"/>
      <c r="M13" s="65"/>
      <c r="N13" s="65"/>
    </row>
    <row r="14" spans="1:14" ht="18" customHeight="1">
      <c r="A14" s="66">
        <f>IF(Rechnen!$X$3=0,"",5)</f>
      </c>
      <c r="B14" s="67" t="str">
        <f>Rechnen!K14</f>
        <v>Neckar-Odenwald-Kreis</v>
      </c>
      <c r="C14" s="67">
        <f>IF(Rechnen!$X$3=0,"",Rechnen!L14)</f>
      </c>
      <c r="D14" s="68">
        <f>IF(Rechnen!$X$3=0,"",Rechnen!M14)</f>
      </c>
      <c r="E14" s="67">
        <f>IF(Rechnen!$X$3=0,"",Rechnen!N14)</f>
      </c>
      <c r="F14" s="69" t="s">
        <v>13</v>
      </c>
      <c r="G14" s="67">
        <f>IF(Rechnen!$X$3=0,"",Rechnen!P14)</f>
      </c>
      <c r="H14" s="70">
        <f>IF(AND(E14="",G14=""),"",(E14-G14))</f>
      </c>
      <c r="I14" s="77"/>
      <c r="J14" s="65"/>
      <c r="K14" s="65"/>
      <c r="L14" s="77"/>
      <c r="M14" s="65"/>
      <c r="N14" s="65"/>
    </row>
    <row r="15" spans="1:14" ht="18" customHeight="1">
      <c r="A15" s="274"/>
      <c r="B15" s="272" t="s">
        <v>48</v>
      </c>
      <c r="C15" s="270" t="s">
        <v>36</v>
      </c>
      <c r="D15" s="272" t="s">
        <v>1</v>
      </c>
      <c r="E15" s="272" t="s">
        <v>2</v>
      </c>
      <c r="F15" s="272"/>
      <c r="G15" s="272"/>
      <c r="H15" s="272" t="s">
        <v>37</v>
      </c>
      <c r="I15" s="77"/>
      <c r="J15" s="65"/>
      <c r="K15" s="65"/>
      <c r="L15" s="77"/>
      <c r="M15" s="65"/>
      <c r="N15" s="65"/>
    </row>
    <row r="16" spans="1:14" ht="15" customHeight="1">
      <c r="A16" s="275"/>
      <c r="B16" s="273"/>
      <c r="C16" s="271"/>
      <c r="D16" s="273"/>
      <c r="E16" s="273"/>
      <c r="F16" s="273"/>
      <c r="G16" s="273"/>
      <c r="H16" s="273"/>
      <c r="I16" s="77"/>
      <c r="J16" s="65"/>
      <c r="K16" s="65"/>
      <c r="L16" s="77"/>
      <c r="M16" s="65"/>
      <c r="N16" s="65"/>
    </row>
    <row r="17" spans="1:14" ht="15">
      <c r="A17" s="66">
        <f>IF(Rechnen!$Y$3=0,"",1)</f>
      </c>
      <c r="B17" s="67" t="str">
        <f>Rechnen!K17</f>
        <v>Gemeinde Sandhausen</v>
      </c>
      <c r="C17" s="67">
        <f>IF(Rechnen!$Y$3=0,"",Rechnen!L17)</f>
      </c>
      <c r="D17" s="68">
        <f>IF(Rechnen!$Y$3=0,"",Rechnen!M17)</f>
      </c>
      <c r="E17" s="67">
        <f>IF(Rechnen!$Y$3=0,"",Rechnen!N17)</f>
      </c>
      <c r="F17" s="69" t="s">
        <v>13</v>
      </c>
      <c r="G17" s="67">
        <f>IF(Rechnen!$Y$3=0,"",Rechnen!P17)</f>
      </c>
      <c r="H17" s="70">
        <f>IF(AND(E17="",G17=""),"",(E17-G17))</f>
      </c>
      <c r="I17" s="77"/>
      <c r="J17" s="65"/>
      <c r="K17" s="65"/>
      <c r="L17" s="77"/>
      <c r="M17" s="65"/>
      <c r="N17" s="65"/>
    </row>
    <row r="18" spans="1:14" ht="15">
      <c r="A18" s="66">
        <f>IF(Rechnen!$Y$3=0,"",2)</f>
      </c>
      <c r="B18" s="67" t="str">
        <f>Rechnen!K18</f>
        <v>Berufsfeuerwehr HD</v>
      </c>
      <c r="C18" s="67">
        <f>IF(Rechnen!$Y$3=0,"",Rechnen!L18)</f>
      </c>
      <c r="D18" s="68">
        <f>IF(Rechnen!$Y$3=0,"",Rechnen!M18)</f>
      </c>
      <c r="E18" s="67">
        <f>IF(Rechnen!$Y$3=0,"",Rechnen!N18)</f>
      </c>
      <c r="F18" s="69" t="s">
        <v>13</v>
      </c>
      <c r="G18" s="67">
        <f>IF(Rechnen!$Y$3=0,"",Rechnen!P18)</f>
      </c>
      <c r="H18" s="70">
        <f>IF(AND(E18="",G18=""),"",(E18-G18))</f>
      </c>
      <c r="I18" s="77"/>
      <c r="J18" s="65"/>
      <c r="K18" s="65"/>
      <c r="L18" s="77"/>
      <c r="M18" s="65"/>
      <c r="N18" s="65"/>
    </row>
    <row r="19" spans="1:14" ht="15">
      <c r="A19" s="66">
        <f>IF(Rechnen!$Y$3=0,"",3)</f>
      </c>
      <c r="B19" s="67" t="str">
        <f>Rechnen!K19</f>
        <v>Polizeirevier Wiesloch</v>
      </c>
      <c r="C19" s="67">
        <f>IF(Rechnen!$Y$3=0,"",Rechnen!L19)</f>
      </c>
      <c r="D19" s="68">
        <f>IF(Rechnen!$Y$3=0,"",Rechnen!M19)</f>
      </c>
      <c r="E19" s="67">
        <f>IF(Rechnen!$Y$3=0,"",Rechnen!N19)</f>
      </c>
      <c r="F19" s="69" t="s">
        <v>13</v>
      </c>
      <c r="G19" s="67">
        <f>IF(Rechnen!$Y$3=0,"",Rechnen!P19)</f>
      </c>
      <c r="H19" s="70">
        <f>IF(AND(E19="",G19=""),"",(E19-G19))</f>
      </c>
      <c r="I19" s="77"/>
      <c r="J19" s="65"/>
      <c r="K19" s="65"/>
      <c r="L19" s="77"/>
      <c r="M19" s="65"/>
      <c r="N19" s="65"/>
    </row>
    <row r="20" spans="1:14" ht="15">
      <c r="A20" s="66">
        <f>IF(Rechnen!$Y$3=0,"",4)</f>
      </c>
      <c r="B20" s="67" t="str">
        <f>Rechnen!K20</f>
        <v>Volksbank Wiesloch</v>
      </c>
      <c r="C20" s="67">
        <f>IF(Rechnen!$Y$3=0,"",Rechnen!L20)</f>
      </c>
      <c r="D20" s="68">
        <f>IF(Rechnen!$Y$3=0,"",Rechnen!M20)</f>
      </c>
      <c r="E20" s="67">
        <f>IF(Rechnen!$Y$3=0,"",Rechnen!N20)</f>
      </c>
      <c r="F20" s="79" t="s">
        <v>13</v>
      </c>
      <c r="G20" s="67">
        <f>IF(Rechnen!$Y$3=0,"",Rechnen!P20)</f>
      </c>
      <c r="H20" s="79">
        <f>IF(AND(E20="",G20=""),"",(E20-G20))</f>
      </c>
      <c r="I20" s="77"/>
      <c r="J20" s="65"/>
      <c r="K20" s="65"/>
      <c r="L20" s="77"/>
      <c r="M20" s="65"/>
      <c r="N20" s="65"/>
    </row>
    <row r="21" spans="1:14" ht="15">
      <c r="A21" s="66">
        <f>IF(Rechnen!$Y$3=0,"",5)</f>
      </c>
      <c r="B21" s="67" t="str">
        <f>Rechnen!K21</f>
        <v>Stadt Bad Rappenau</v>
      </c>
      <c r="C21" s="67">
        <f>IF(Rechnen!$Y$3=0,"",Rechnen!L21)</f>
      </c>
      <c r="D21" s="68">
        <f>IF(Rechnen!$Y$3=0,"",Rechnen!M21)</f>
      </c>
      <c r="E21" s="67">
        <f>IF(Rechnen!$Y$3=0,"",Rechnen!N21)</f>
      </c>
      <c r="F21" s="79" t="s">
        <v>13</v>
      </c>
      <c r="G21" s="67">
        <f>IF(Rechnen!$Y$3=0,"",Rechnen!P21)</f>
      </c>
      <c r="H21" s="79">
        <f>IF(AND(E21="",G21=""),"",(E21-G21))</f>
      </c>
      <c r="I21" s="77"/>
      <c r="J21" s="65"/>
      <c r="K21" s="65"/>
      <c r="L21" s="77"/>
      <c r="M21" s="65"/>
      <c r="N21" s="65"/>
    </row>
    <row r="22" spans="1:14" ht="6.75" customHeight="1">
      <c r="A22" s="276"/>
      <c r="B22" s="269" t="s">
        <v>5</v>
      </c>
      <c r="C22" s="277" t="s">
        <v>36</v>
      </c>
      <c r="D22" s="269" t="s">
        <v>1</v>
      </c>
      <c r="E22" s="269" t="s">
        <v>2</v>
      </c>
      <c r="F22" s="269"/>
      <c r="G22" s="269"/>
      <c r="H22" s="269" t="s">
        <v>37</v>
      </c>
      <c r="I22" s="77"/>
      <c r="J22" s="65"/>
      <c r="K22" s="65"/>
      <c r="L22" s="77"/>
      <c r="M22" s="65"/>
      <c r="N22" s="65"/>
    </row>
    <row r="23" spans="1:14" ht="19.5" customHeight="1">
      <c r="A23" s="275"/>
      <c r="B23" s="273"/>
      <c r="C23" s="271"/>
      <c r="D23" s="273"/>
      <c r="E23" s="273"/>
      <c r="F23" s="273"/>
      <c r="G23" s="273"/>
      <c r="H23" s="273"/>
      <c r="I23" s="77"/>
      <c r="J23" s="65"/>
      <c r="K23" s="65"/>
      <c r="L23" s="77"/>
      <c r="M23" s="65"/>
      <c r="N23" s="65"/>
    </row>
    <row r="24" spans="1:14" ht="15">
      <c r="A24" s="66">
        <f>IF(Rechnen!$Z$3=0,"",1)</f>
      </c>
      <c r="B24" s="67" t="str">
        <f>Rechnen!K24</f>
        <v>Stadt Wiesloch</v>
      </c>
      <c r="C24" s="67">
        <f>IF(Rechnen!$Z$3=0,"",Rechnen!L24)</f>
      </c>
      <c r="D24" s="68">
        <f>IF(Rechnen!$Z$3=0,"",Rechnen!M24)</f>
      </c>
      <c r="E24" s="67">
        <f>IF(Rechnen!$Z$3=0,"",Rechnen!N24)</f>
      </c>
      <c r="F24" s="69" t="s">
        <v>13</v>
      </c>
      <c r="G24" s="67">
        <f>IF(Rechnen!$Z$3=0,"",Rechnen!P24)</f>
      </c>
      <c r="H24" s="70">
        <f>IF(AND(E24="",G24=""),"",(E24-G24))</f>
      </c>
      <c r="I24" s="77"/>
      <c r="J24" s="65"/>
      <c r="K24" s="65"/>
      <c r="L24" s="77"/>
      <c r="M24" s="65"/>
      <c r="N24" s="65"/>
    </row>
    <row r="25" spans="1:14" ht="15">
      <c r="A25" s="66">
        <f>IF(Rechnen!$Z$3=0,"",2)</f>
      </c>
      <c r="B25" s="67" t="str">
        <f>Rechnen!K25</f>
        <v>Stadt Hockenheim</v>
      </c>
      <c r="C25" s="67">
        <f>IF(Rechnen!$Z$3=0,"",Rechnen!L25)</f>
      </c>
      <c r="D25" s="68">
        <f>IF(Rechnen!$Z$3=0,"",Rechnen!M25)</f>
      </c>
      <c r="E25" s="67">
        <f>IF(Rechnen!$Z$3=0,"",Rechnen!N25)</f>
      </c>
      <c r="F25" s="69" t="s">
        <v>13</v>
      </c>
      <c r="G25" s="67">
        <f>IF(Rechnen!$Z$3=0,"",Rechnen!P25)</f>
      </c>
      <c r="H25" s="70">
        <f>IF(AND(E25="",G25=""),"",(E25-G25))</f>
      </c>
      <c r="I25" s="77"/>
      <c r="J25" s="65"/>
      <c r="K25" s="65"/>
      <c r="L25" s="77"/>
      <c r="M25" s="65"/>
      <c r="N25" s="65"/>
    </row>
    <row r="26" spans="1:14" ht="15">
      <c r="A26" s="66">
        <f>IF(Rechnen!$Z$3=0,"",3)</f>
      </c>
      <c r="B26" s="67" t="str">
        <f>Rechnen!K26</f>
        <v>Stadt Sinsheim</v>
      </c>
      <c r="C26" s="67">
        <f>IF(Rechnen!$Z$3=0,"",Rechnen!L26)</f>
      </c>
      <c r="D26" s="68">
        <f>IF(Rechnen!$Z$3=0,"",Rechnen!M26)</f>
      </c>
      <c r="E26" s="67">
        <f>IF(Rechnen!$Z$3=0,"",Rechnen!N26)</f>
      </c>
      <c r="F26" s="69" t="s">
        <v>13</v>
      </c>
      <c r="G26" s="67">
        <f>IF(Rechnen!$Z$3=0,"",Rechnen!P26)</f>
      </c>
      <c r="H26" s="70">
        <f>IF(AND(E26="",G26=""),"",(E26-G26))</f>
      </c>
      <c r="I26" s="77"/>
      <c r="J26" s="65"/>
      <c r="K26" s="65"/>
      <c r="L26" s="77"/>
      <c r="M26" s="65"/>
      <c r="N26" s="65"/>
    </row>
    <row r="27" spans="1:14" ht="15">
      <c r="A27" s="66">
        <f>IF(Rechnen!$Z$3=0,"",4)</f>
      </c>
      <c r="B27" s="67" t="str">
        <f>Rechnen!K27</f>
        <v>Barmer</v>
      </c>
      <c r="C27" s="67">
        <f>IF(Rechnen!$Z$3=0,"",Rechnen!L27)</f>
      </c>
      <c r="D27" s="68">
        <f>IF(Rechnen!$Z$3=0,"",Rechnen!M27)</f>
      </c>
      <c r="E27" s="67">
        <f>IF(Rechnen!$Z$3=0,"",Rechnen!N27)</f>
      </c>
      <c r="F27" s="69" t="s">
        <v>13</v>
      </c>
      <c r="G27" s="67">
        <f>IF(Rechnen!$Z$3=0,"",Rechnen!P27)</f>
      </c>
      <c r="H27" s="70">
        <f>IF(AND(E27="",G27=""),"",(E27-G27))</f>
      </c>
      <c r="I27" s="77"/>
      <c r="J27" s="65"/>
      <c r="K27" s="65"/>
      <c r="L27" s="77"/>
      <c r="M27" s="65"/>
      <c r="N27" s="65"/>
    </row>
    <row r="28" spans="1:14" ht="15">
      <c r="A28" s="72"/>
      <c r="B28" s="65"/>
      <c r="C28" s="65"/>
      <c r="D28" s="78"/>
      <c r="E28" s="65"/>
      <c r="F28" s="65"/>
      <c r="G28" s="65"/>
      <c r="H28" s="65"/>
      <c r="I28" s="77"/>
      <c r="J28" s="65"/>
      <c r="K28" s="65"/>
      <c r="L28" s="77"/>
      <c r="M28" s="65"/>
      <c r="N28" s="65"/>
    </row>
    <row r="29" spans="1:14" ht="15">
      <c r="A29" s="72"/>
      <c r="B29" s="65"/>
      <c r="C29" s="65"/>
      <c r="D29" s="78"/>
      <c r="E29" s="65"/>
      <c r="F29" s="65"/>
      <c r="G29" s="65"/>
      <c r="H29" s="65"/>
      <c r="I29" s="77"/>
      <c r="J29" s="65"/>
      <c r="K29" s="65"/>
      <c r="L29" s="77"/>
      <c r="M29" s="65"/>
      <c r="N29" s="65"/>
    </row>
    <row r="30" spans="1:14" ht="15">
      <c r="A30" s="72"/>
      <c r="B30" s="65"/>
      <c r="C30" s="65"/>
      <c r="D30" s="78"/>
      <c r="E30" s="65"/>
      <c r="F30" s="65"/>
      <c r="G30" s="65"/>
      <c r="H30" s="65"/>
      <c r="I30" s="77"/>
      <c r="J30" s="65"/>
      <c r="K30" s="65"/>
      <c r="L30" s="77"/>
      <c r="M30" s="65"/>
      <c r="N30" s="65"/>
    </row>
    <row r="31" spans="1:14" ht="15">
      <c r="A31" s="72"/>
      <c r="B31" s="65"/>
      <c r="C31" s="65"/>
      <c r="D31" s="78"/>
      <c r="E31" s="65"/>
      <c r="F31" s="65"/>
      <c r="G31" s="65"/>
      <c r="H31" s="65"/>
      <c r="I31" s="77"/>
      <c r="J31" s="65"/>
      <c r="K31" s="65"/>
      <c r="L31" s="77"/>
      <c r="M31" s="65"/>
      <c r="N31" s="65"/>
    </row>
    <row r="32" spans="1:14" ht="15">
      <c r="A32" s="72"/>
      <c r="B32" s="65"/>
      <c r="C32" s="65"/>
      <c r="D32" s="78"/>
      <c r="E32" s="65"/>
      <c r="F32" s="65"/>
      <c r="G32" s="65"/>
      <c r="H32" s="65"/>
      <c r="I32" s="77"/>
      <c r="J32" s="65"/>
      <c r="K32" s="65"/>
      <c r="L32" s="77"/>
      <c r="M32" s="65"/>
      <c r="N32" s="65"/>
    </row>
    <row r="33" spans="1:14" ht="15">
      <c r="A33" s="72"/>
      <c r="B33" s="65"/>
      <c r="C33" s="65"/>
      <c r="D33" s="78"/>
      <c r="E33" s="65"/>
      <c r="F33" s="65"/>
      <c r="G33" s="65"/>
      <c r="H33" s="65"/>
      <c r="I33" s="77"/>
      <c r="J33" s="65"/>
      <c r="K33" s="65"/>
      <c r="L33" s="77"/>
      <c r="M33" s="65"/>
      <c r="N33" s="65"/>
    </row>
    <row r="34" spans="1:14" ht="15">
      <c r="A34" s="72"/>
      <c r="B34" s="65"/>
      <c r="C34" s="65"/>
      <c r="D34" s="78"/>
      <c r="E34" s="65"/>
      <c r="F34" s="65"/>
      <c r="G34" s="65"/>
      <c r="H34" s="65"/>
      <c r="I34" s="77"/>
      <c r="J34" s="65"/>
      <c r="K34" s="65"/>
      <c r="L34" s="77"/>
      <c r="M34" s="65"/>
      <c r="N34" s="65"/>
    </row>
    <row r="35" spans="1:14" ht="15">
      <c r="A35" s="72"/>
      <c r="B35" s="65"/>
      <c r="C35" s="65"/>
      <c r="D35" s="78"/>
      <c r="E35" s="65"/>
      <c r="F35" s="65"/>
      <c r="G35" s="65"/>
      <c r="H35" s="65"/>
      <c r="I35" s="77"/>
      <c r="J35" s="65"/>
      <c r="K35" s="65"/>
      <c r="L35" s="77"/>
      <c r="M35" s="65"/>
      <c r="N35" s="65"/>
    </row>
    <row r="36" spans="1:14" ht="15">
      <c r="A36" s="72"/>
      <c r="B36" s="65"/>
      <c r="C36" s="65"/>
      <c r="D36" s="78"/>
      <c r="E36" s="65"/>
      <c r="F36" s="65"/>
      <c r="G36" s="65"/>
      <c r="H36" s="65"/>
      <c r="I36" s="77"/>
      <c r="J36" s="65"/>
      <c r="K36" s="65"/>
      <c r="L36" s="77"/>
      <c r="M36" s="65"/>
      <c r="N36" s="65"/>
    </row>
    <row r="37" spans="1:14" ht="15">
      <c r="A37" s="72"/>
      <c r="B37" s="65"/>
      <c r="C37" s="65"/>
      <c r="D37" s="78"/>
      <c r="E37" s="65"/>
      <c r="F37" s="65"/>
      <c r="G37" s="65"/>
      <c r="H37" s="65"/>
      <c r="I37" s="77"/>
      <c r="J37" s="65"/>
      <c r="K37" s="65"/>
      <c r="L37" s="77"/>
      <c r="M37" s="65"/>
      <c r="N37" s="65"/>
    </row>
    <row r="38" spans="1:14" ht="15">
      <c r="A38" s="72"/>
      <c r="B38" s="65"/>
      <c r="C38" s="65"/>
      <c r="D38" s="78"/>
      <c r="E38" s="65"/>
      <c r="F38" s="65"/>
      <c r="G38" s="65"/>
      <c r="H38" s="65"/>
      <c r="I38" s="77"/>
      <c r="J38" s="65"/>
      <c r="K38" s="65"/>
      <c r="L38" s="77"/>
      <c r="M38" s="65"/>
      <c r="N38" s="65"/>
    </row>
    <row r="39" spans="1:14" ht="15">
      <c r="A39" s="72"/>
      <c r="B39" s="65"/>
      <c r="C39" s="65"/>
      <c r="D39" s="78"/>
      <c r="E39" s="65"/>
      <c r="F39" s="65"/>
      <c r="G39" s="65"/>
      <c r="H39" s="65"/>
      <c r="I39" s="77"/>
      <c r="J39" s="65"/>
      <c r="K39" s="65"/>
      <c r="L39" s="77"/>
      <c r="M39" s="65"/>
      <c r="N39" s="65"/>
    </row>
    <row r="40" spans="1:14" ht="15">
      <c r="A40" s="72"/>
      <c r="B40" s="65"/>
      <c r="C40" s="65"/>
      <c r="D40" s="78"/>
      <c r="E40" s="65"/>
      <c r="F40" s="65"/>
      <c r="G40" s="65"/>
      <c r="H40" s="65"/>
      <c r="I40" s="77"/>
      <c r="J40" s="65"/>
      <c r="K40" s="65"/>
      <c r="L40" s="77"/>
      <c r="M40" s="65"/>
      <c r="N40" s="65"/>
    </row>
    <row r="41" spans="1:14" ht="15">
      <c r="A41" s="72"/>
      <c r="B41" s="65"/>
      <c r="C41" s="65"/>
      <c r="D41" s="78"/>
      <c r="E41" s="65"/>
      <c r="F41" s="65"/>
      <c r="G41" s="65"/>
      <c r="H41" s="65"/>
      <c r="I41" s="77"/>
      <c r="J41" s="65"/>
      <c r="K41" s="65"/>
      <c r="L41" s="77"/>
      <c r="M41" s="65"/>
      <c r="N41" s="65"/>
    </row>
    <row r="42" spans="1:14" ht="15">
      <c r="A42" s="72"/>
      <c r="B42" s="65"/>
      <c r="C42" s="65"/>
      <c r="D42" s="78"/>
      <c r="E42" s="65"/>
      <c r="F42" s="65"/>
      <c r="G42" s="65"/>
      <c r="H42" s="65"/>
      <c r="I42" s="77"/>
      <c r="J42" s="65"/>
      <c r="K42" s="65"/>
      <c r="L42" s="77"/>
      <c r="M42" s="65"/>
      <c r="N42" s="65"/>
    </row>
    <row r="43" spans="1:14" ht="15">
      <c r="A43" s="72"/>
      <c r="B43" s="65"/>
      <c r="C43" s="65"/>
      <c r="D43" s="78"/>
      <c r="E43" s="65"/>
      <c r="F43" s="65"/>
      <c r="G43" s="65"/>
      <c r="H43" s="65"/>
      <c r="I43" s="77"/>
      <c r="J43" s="65"/>
      <c r="K43" s="65"/>
      <c r="L43" s="77"/>
      <c r="M43" s="65"/>
      <c r="N43" s="65"/>
    </row>
    <row r="44" spans="1:14" ht="15">
      <c r="A44" s="72"/>
      <c r="B44" s="65"/>
      <c r="C44" s="65"/>
      <c r="D44" s="78"/>
      <c r="E44" s="65"/>
      <c r="F44" s="65"/>
      <c r="G44" s="65"/>
      <c r="H44" s="65"/>
      <c r="I44" s="77"/>
      <c r="J44" s="65"/>
      <c r="K44" s="65"/>
      <c r="L44" s="77"/>
      <c r="M44" s="65"/>
      <c r="N44" s="65"/>
    </row>
  </sheetData>
  <sheetProtection password="E760" sheet="1" objects="1" scenarios="1"/>
  <mergeCells count="20">
    <mergeCell ref="C15:C16"/>
    <mergeCell ref="D15:D16"/>
    <mergeCell ref="E15:G16"/>
    <mergeCell ref="H15:H16"/>
    <mergeCell ref="E22:G23"/>
    <mergeCell ref="H22:H23"/>
    <mergeCell ref="A15:A16"/>
    <mergeCell ref="B15:B16"/>
    <mergeCell ref="A22:A23"/>
    <mergeCell ref="B22:B23"/>
    <mergeCell ref="C22:C23"/>
    <mergeCell ref="D22:D23"/>
    <mergeCell ref="B1:H1"/>
    <mergeCell ref="E2:G2"/>
    <mergeCell ref="C8:C9"/>
    <mergeCell ref="B8:B9"/>
    <mergeCell ref="D8:D9"/>
    <mergeCell ref="A8:A9"/>
    <mergeCell ref="H8:H9"/>
    <mergeCell ref="E8:G9"/>
  </mergeCells>
  <printOptions horizontalCentered="1"/>
  <pageMargins left="0.7480314960629921" right="0.7086614173228347" top="1.52" bottom="0.984251968503937" header="0.4724409448818898" footer="0.5118110236220472"/>
  <pageSetup horizontalDpi="600" verticalDpi="600" orientation="portrait" paperSize="9" r:id="rId4"/>
  <headerFooter alignWithMargins="0">
    <oddHeader>&amp;L&amp;G&amp;C&amp;"Comic Sans MS,Standard"&amp;22 20. Behördenfußballturnier
der Stadt Walldorf&amp;R&amp;"Arial,Fett"&amp;12&amp;G
</oddHeader>
  </headerFooter>
  <colBreaks count="1" manualBreakCount="1">
    <brk id="9" max="65535" man="1"/>
  </colBreaks>
  <legacyDrawing r:id="rId2"/>
  <legacyDrawingHF r:id="rId3"/>
</worksheet>
</file>

<file path=xl/worksheets/sheet6.xml><?xml version="1.0" encoding="utf-8"?>
<worksheet xmlns="http://schemas.openxmlformats.org/spreadsheetml/2006/main" xmlns:r="http://schemas.openxmlformats.org/officeDocument/2006/relationships">
  <sheetPr codeName="Tabelle4"/>
  <dimension ref="A1:Z42"/>
  <sheetViews>
    <sheetView zoomScalePageLayoutView="0" workbookViewId="0" topLeftCell="A1">
      <selection activeCell="W18" sqref="W18"/>
    </sheetView>
  </sheetViews>
  <sheetFormatPr defaultColWidth="11.421875" defaultRowHeight="12.75"/>
  <cols>
    <col min="1" max="1" width="5.140625" style="2" customWidth="1"/>
    <col min="2" max="2" width="18.7109375" style="3" customWidth="1"/>
    <col min="3" max="3" width="2.28125" style="3" customWidth="1"/>
    <col min="4" max="4" width="18.7109375" style="3" customWidth="1"/>
    <col min="5" max="5" width="4.7109375" style="3" customWidth="1"/>
    <col min="6" max="6" width="2.140625" style="3" customWidth="1"/>
    <col min="7" max="7" width="4.7109375" style="3" customWidth="1"/>
    <col min="8" max="8" width="6.28125" style="3" customWidth="1"/>
    <col min="9" max="9" width="7.00390625" style="3" customWidth="1"/>
    <col min="10" max="10" width="1.7109375" style="3" customWidth="1"/>
    <col min="11" max="11" width="18.7109375" style="4" customWidth="1"/>
    <col min="12" max="12" width="8.28125" style="4" customWidth="1"/>
    <col min="13" max="13" width="5.57421875" style="4" customWidth="1"/>
    <col min="14" max="14" width="5.28125" style="4" customWidth="1"/>
    <col min="15" max="15" width="2.140625" style="4" customWidth="1"/>
    <col min="16" max="16" width="5.421875" style="4" customWidth="1"/>
    <col min="17" max="17" width="5.57421875" style="4" customWidth="1"/>
    <col min="18" max="18" width="2.421875" style="3" customWidth="1"/>
    <col min="19" max="19" width="7.8515625" style="4" customWidth="1"/>
    <col min="20" max="20" width="7.28125" style="4" customWidth="1"/>
    <col min="21" max="21" width="7.421875" style="4" customWidth="1"/>
    <col min="22" max="22" width="7.28125" style="4" customWidth="1"/>
    <col min="23" max="24" width="8.421875" style="4" customWidth="1"/>
    <col min="25" max="16384" width="11.421875" style="6" customWidth="1"/>
  </cols>
  <sheetData>
    <row r="1" spans="23:24" ht="47.25" customHeight="1">
      <c r="W1" s="5"/>
      <c r="X1" s="5"/>
    </row>
    <row r="2" spans="1:26" ht="43.5" customHeight="1">
      <c r="A2" s="7" t="s">
        <v>32</v>
      </c>
      <c r="B2" s="8" t="s">
        <v>33</v>
      </c>
      <c r="C2" s="8"/>
      <c r="D2" s="8" t="s">
        <v>33</v>
      </c>
      <c r="E2" s="278" t="s">
        <v>9</v>
      </c>
      <c r="F2" s="278"/>
      <c r="G2" s="278"/>
      <c r="H2" s="55" t="s">
        <v>34</v>
      </c>
      <c r="I2" s="55" t="s">
        <v>35</v>
      </c>
      <c r="J2" s="9"/>
      <c r="K2" s="10" t="s">
        <v>0</v>
      </c>
      <c r="L2" s="10" t="s">
        <v>36</v>
      </c>
      <c r="M2" s="10" t="s">
        <v>1</v>
      </c>
      <c r="N2" s="279" t="s">
        <v>2</v>
      </c>
      <c r="O2" s="279"/>
      <c r="P2" s="279"/>
      <c r="Q2" s="10" t="s">
        <v>37</v>
      </c>
      <c r="R2" s="9"/>
      <c r="S2" s="4" t="s">
        <v>38</v>
      </c>
      <c r="T2" s="4" t="s">
        <v>39</v>
      </c>
      <c r="U2" s="4" t="s">
        <v>40</v>
      </c>
      <c r="V2" s="4" t="s">
        <v>41</v>
      </c>
      <c r="W2" s="5" t="s">
        <v>42</v>
      </c>
      <c r="X2" s="5" t="s">
        <v>43</v>
      </c>
      <c r="Y2" s="5" t="s">
        <v>49</v>
      </c>
      <c r="Z2" s="5" t="s">
        <v>50</v>
      </c>
    </row>
    <row r="3" spans="1:26" ht="12.75">
      <c r="A3" s="11">
        <f>Spielplan!$C22</f>
        <v>1</v>
      </c>
      <c r="B3" s="11" t="str">
        <f>Spielplan!$G22</f>
        <v>Autobahnpolizei Walldorf</v>
      </c>
      <c r="C3" s="12" t="s">
        <v>12</v>
      </c>
      <c r="D3" s="13" t="str">
        <f>Spielplan!$I22</f>
        <v>Stadtwerke Walldorf</v>
      </c>
      <c r="E3" s="8">
        <f>IF(Spielplan!$M22="","",Spielplan!$M22)</f>
      </c>
      <c r="F3" s="8" t="s">
        <v>13</v>
      </c>
      <c r="G3" s="8">
        <f>IF(Spielplan!$O22="","",Spielplan!$O22)</f>
      </c>
      <c r="H3" s="56">
        <f aca="true" t="shared" si="0" ref="H3:H22">IF(OR($E3="",$G3=""),"",IF(E3&gt;G3,3,IF(E3=G3,1,0)))</f>
      </c>
      <c r="I3" s="56">
        <f aca="true" t="shared" si="1" ref="I3:I22">IF(OR($E3="",$G3=""),"",IF(G3&gt;E3,3,IF(E3=G3,1,0)))</f>
      </c>
      <c r="K3" s="54" t="str">
        <f>Vorgaben!A2</f>
        <v>Autobahnpolizei Walldorf</v>
      </c>
      <c r="L3" s="12">
        <f>SUM(S3:V3)</f>
        <v>0</v>
      </c>
      <c r="M3" s="12">
        <f>SUM(H3,I11,H23,I35)</f>
        <v>0</v>
      </c>
      <c r="N3" s="8">
        <f>SUM(E3,G11,E23,G35)</f>
        <v>0</v>
      </c>
      <c r="O3" s="8" t="s">
        <v>13</v>
      </c>
      <c r="P3" s="8">
        <f>SUM(G3,E11,E35,G23)</f>
        <v>0</v>
      </c>
      <c r="Q3" s="8">
        <f>N3-P3</f>
        <v>0</v>
      </c>
      <c r="R3" s="14"/>
      <c r="S3" s="4">
        <f>IF(OR(E3="",G3=""),0,1)</f>
        <v>0</v>
      </c>
      <c r="T3" s="4">
        <f>IF(OR(E11="",G11=""),0,1)</f>
        <v>0</v>
      </c>
      <c r="U3" s="4">
        <f>IF(OR(E23="",G23=""),0,1)</f>
        <v>0</v>
      </c>
      <c r="V3" s="4">
        <f>IF(OR(E35="",G35=""),0,1)</f>
        <v>0</v>
      </c>
      <c r="W3" s="4">
        <f>SUM(L3:L7)/2</f>
        <v>0</v>
      </c>
      <c r="X3" s="4">
        <f>SUM(L10:L14)/2</f>
        <v>0</v>
      </c>
      <c r="Y3" s="4">
        <f>SUM(L17:L21)/2</f>
        <v>0</v>
      </c>
      <c r="Z3" s="4">
        <f>SUM(L24:L28)/2</f>
        <v>0</v>
      </c>
    </row>
    <row r="4" spans="1:22" ht="12.75">
      <c r="A4" s="11">
        <f>Spielplan!$C24</f>
        <v>3</v>
      </c>
      <c r="B4" s="11" t="str">
        <f>Spielplan!$G24</f>
        <v>PZN Wiesloch</v>
      </c>
      <c r="C4" s="12" t="s">
        <v>12</v>
      </c>
      <c r="D4" s="13" t="str">
        <f>Spielplan!$I24</f>
        <v>Sparkasse Heidelberg</v>
      </c>
      <c r="E4" s="8">
        <f>IF(Spielplan!$M24="","",Spielplan!$M24)</f>
      </c>
      <c r="F4" s="8" t="s">
        <v>13</v>
      </c>
      <c r="G4" s="8">
        <f>IF(Spielplan!$O24="","",Spielplan!$O24)</f>
      </c>
      <c r="H4" s="56">
        <f t="shared" si="0"/>
      </c>
      <c r="I4" s="56">
        <f t="shared" si="1"/>
      </c>
      <c r="K4" s="54" t="str">
        <f>Vorgaben!A3</f>
        <v>Stadtwerke Walldorf</v>
      </c>
      <c r="L4" s="12">
        <f>SUM(S4:V4)</f>
        <v>0</v>
      </c>
      <c r="M4" s="12">
        <f>SUM(I3,I15,H27,H39)</f>
        <v>0</v>
      </c>
      <c r="N4" s="8">
        <f>SUM(G3,G15,E27,E39)</f>
        <v>0</v>
      </c>
      <c r="O4" s="8" t="s">
        <v>13</v>
      </c>
      <c r="P4" s="8">
        <f>SUM(E3,E15,G27,G39)</f>
        <v>0</v>
      </c>
      <c r="Q4" s="8">
        <f>N4-P4</f>
        <v>0</v>
      </c>
      <c r="R4" s="14"/>
      <c r="S4" s="4">
        <f>IF(OR(E3="",G3=""),0,1)</f>
        <v>0</v>
      </c>
      <c r="T4" s="4">
        <f>IF(OR(E15="",G15=""),0,1)</f>
        <v>0</v>
      </c>
      <c r="U4" s="4">
        <f>IF(OR(E27="",G27=""),0,1)</f>
        <v>0</v>
      </c>
      <c r="V4" s="4">
        <f>IF(OR(E39="",G39=""),0,1)</f>
        <v>0</v>
      </c>
    </row>
    <row r="5" spans="1:22" ht="12.75">
      <c r="A5" s="11">
        <f>Spielplan!$C26</f>
        <v>5</v>
      </c>
      <c r="B5" s="11" t="str">
        <f>Spielplan!$G26</f>
        <v>Gemeinde Sandhausen</v>
      </c>
      <c r="C5" s="12" t="s">
        <v>12</v>
      </c>
      <c r="D5" s="13" t="str">
        <f>Spielplan!$I26</f>
        <v>Berufsfeuerwehr HD</v>
      </c>
      <c r="E5" s="8">
        <f>IF(Spielplan!$M26="","",Spielplan!$M26)</f>
      </c>
      <c r="F5" s="8" t="s">
        <v>13</v>
      </c>
      <c r="G5" s="8">
        <f>IF(Spielplan!$O26="","",Spielplan!$O26)</f>
      </c>
      <c r="H5" s="56">
        <f t="shared" si="0"/>
      </c>
      <c r="I5" s="56">
        <f t="shared" si="1"/>
      </c>
      <c r="K5" s="54" t="str">
        <f>Vorgaben!A4</f>
        <v>Feuerwehr Walldorf</v>
      </c>
      <c r="L5" s="12">
        <f>SUM(S5:V5)</f>
        <v>0</v>
      </c>
      <c r="M5" s="12">
        <f>SUM(H7,H15,I23,I31)</f>
        <v>0</v>
      </c>
      <c r="N5" s="8">
        <f>SUM(E7,E15,G23,G31)</f>
        <v>0</v>
      </c>
      <c r="O5" s="8" t="s">
        <v>13</v>
      </c>
      <c r="P5" s="8">
        <f>SUM(G7,G15,E23,E31)</f>
        <v>0</v>
      </c>
      <c r="Q5" s="8">
        <f>N5-P5</f>
        <v>0</v>
      </c>
      <c r="R5" s="14"/>
      <c r="S5" s="4">
        <f>IF(OR(E7="",G7=""),0,1)</f>
        <v>0</v>
      </c>
      <c r="T5" s="4">
        <f>IF(OR(E15="",G15=""),0,1)</f>
        <v>0</v>
      </c>
      <c r="U5" s="4">
        <f>IF(OR(E23="",G23=""),0,1)</f>
        <v>0</v>
      </c>
      <c r="V5" s="4">
        <f>IF(OR(E31="",G31=""),0,1)</f>
        <v>0</v>
      </c>
    </row>
    <row r="6" spans="1:22" ht="12.75">
      <c r="A6" s="11">
        <f>Spielplan!$C28</f>
        <v>7</v>
      </c>
      <c r="B6" s="11" t="str">
        <f>Spielplan!$G28</f>
        <v>Stadt Wiesloch</v>
      </c>
      <c r="C6" s="12" t="s">
        <v>12</v>
      </c>
      <c r="D6" s="13" t="str">
        <f>Spielplan!$I28</f>
        <v>Stadt Hockenheim</v>
      </c>
      <c r="E6" s="8">
        <f>IF(Spielplan!$M28="","",Spielplan!$M28)</f>
      </c>
      <c r="F6" s="8" t="s">
        <v>13</v>
      </c>
      <c r="G6" s="8">
        <f>IF(Spielplan!$O28="","",Spielplan!$O28)</f>
      </c>
      <c r="H6" s="56">
        <f t="shared" si="0"/>
      </c>
      <c r="I6" s="56">
        <f t="shared" si="1"/>
      </c>
      <c r="K6" s="54" t="str">
        <f>Vorgaben!A5</f>
        <v>Sozialamt Heidelberg</v>
      </c>
      <c r="L6" s="12">
        <f>SUM(S6:V6)</f>
        <v>0</v>
      </c>
      <c r="M6" s="12">
        <f>SUM(I7,H19,H35,I27)</f>
        <v>0</v>
      </c>
      <c r="N6" s="8">
        <f>SUM(G7,E19,G27,E35)</f>
        <v>0</v>
      </c>
      <c r="O6" s="8" t="s">
        <v>13</v>
      </c>
      <c r="P6" s="8">
        <f>SUM(E7,G19,E27,G35)</f>
        <v>0</v>
      </c>
      <c r="Q6" s="8">
        <f>N6-P6</f>
        <v>0</v>
      </c>
      <c r="R6" s="14"/>
      <c r="S6" s="4">
        <f>IF(OR(E7="",G7=""),0,1)</f>
        <v>0</v>
      </c>
      <c r="T6" s="4">
        <f>IF(OR(E19="",G19=""),0,1)</f>
        <v>0</v>
      </c>
      <c r="U6" s="4">
        <f>IF(OR(E27="",G27=""),0,1)</f>
        <v>0</v>
      </c>
      <c r="V6" s="4">
        <f>IF(OR(E35="",G35=""),0,1)</f>
        <v>0</v>
      </c>
    </row>
    <row r="7" spans="1:22" ht="12.75">
      <c r="A7" s="11">
        <f>Spielplan!$C23</f>
        <v>2</v>
      </c>
      <c r="B7" s="11" t="str">
        <f>Spielplan!$G23</f>
        <v>Feuerwehr Walldorf</v>
      </c>
      <c r="C7" s="12" t="s">
        <v>12</v>
      </c>
      <c r="D7" s="13" t="str">
        <f>Spielplan!$I23</f>
        <v>Sozialamt Heidelberg</v>
      </c>
      <c r="E7" s="8">
        <f>IF(Spielplan!$M23="","",Spielplan!$M23)</f>
      </c>
      <c r="F7" s="8" t="s">
        <v>13</v>
      </c>
      <c r="G7" s="8">
        <f>IF(Spielplan!$O23="","",Spielplan!$O23)</f>
      </c>
      <c r="H7" s="56">
        <f t="shared" si="0"/>
      </c>
      <c r="I7" s="56">
        <f t="shared" si="1"/>
      </c>
      <c r="K7" s="54" t="str">
        <f>Vorgaben!A6</f>
        <v>Gemeinde Heddesheim</v>
      </c>
      <c r="L7" s="12">
        <f>SUM(S7:V7)</f>
        <v>0</v>
      </c>
      <c r="M7" s="12">
        <f>SUM(H11,I19,H31,I39)</f>
        <v>0</v>
      </c>
      <c r="N7" s="8">
        <f>SUM(E11,G19,E31,G39)</f>
        <v>0</v>
      </c>
      <c r="O7" s="8" t="s">
        <v>13</v>
      </c>
      <c r="P7" s="8">
        <f>SUM(G11,E19,G31,E39)</f>
        <v>0</v>
      </c>
      <c r="Q7" s="8">
        <f>N7-P7</f>
        <v>0</v>
      </c>
      <c r="R7" s="14"/>
      <c r="S7" s="4">
        <f>IF(OR(E11="",G11=""),0,1)</f>
        <v>0</v>
      </c>
      <c r="T7" s="4">
        <f>IF(OR(E19="",G19=""),0,1)</f>
        <v>0</v>
      </c>
      <c r="U7" s="4">
        <f>IF(OR(E31="",G31=""),0,1)</f>
        <v>0</v>
      </c>
      <c r="V7" s="4">
        <f>IF(OR(E39="",G39=""),0,1)</f>
        <v>0</v>
      </c>
    </row>
    <row r="8" spans="1:24" ht="12.75">
      <c r="A8" s="11">
        <f>Spielplan!$C25</f>
        <v>4</v>
      </c>
      <c r="B8" s="11" t="str">
        <f>Spielplan!$G25</f>
        <v>Rechenzentrum HD</v>
      </c>
      <c r="C8" s="12" t="s">
        <v>12</v>
      </c>
      <c r="D8" s="13" t="str">
        <f>Spielplan!$I25</f>
        <v>Stadt Schwetzingen</v>
      </c>
      <c r="E8" s="8">
        <f>IF(Spielplan!$M25="","",Spielplan!$M25)</f>
      </c>
      <c r="F8" s="8" t="s">
        <v>13</v>
      </c>
      <c r="G8" s="8">
        <f>IF(Spielplan!$O25="","",Spielplan!$O25)</f>
      </c>
      <c r="H8" s="56">
        <f t="shared" si="0"/>
      </c>
      <c r="I8" s="56">
        <f t="shared" si="1"/>
      </c>
      <c r="K8" s="278" t="s">
        <v>4</v>
      </c>
      <c r="L8" s="278" t="s">
        <v>36</v>
      </c>
      <c r="M8" s="278" t="s">
        <v>1</v>
      </c>
      <c r="N8" s="278" t="s">
        <v>2</v>
      </c>
      <c r="O8" s="278"/>
      <c r="P8" s="278"/>
      <c r="Q8" s="278" t="s">
        <v>37</v>
      </c>
      <c r="W8" s="15"/>
      <c r="X8" s="15"/>
    </row>
    <row r="9" spans="1:24" ht="12.75">
      <c r="A9" s="11">
        <f>Spielplan!$C27</f>
        <v>6</v>
      </c>
      <c r="B9" s="11" t="str">
        <f>Spielplan!$G27</f>
        <v>Polizeirevier Wiesloch</v>
      </c>
      <c r="C9" s="12" t="s">
        <v>12</v>
      </c>
      <c r="D9" s="13" t="str">
        <f>Spielplan!$I27</f>
        <v>Volksbank Wiesloch</v>
      </c>
      <c r="E9" s="8">
        <f>IF(Spielplan!$M27="","",Spielplan!$M27)</f>
      </c>
      <c r="F9" s="8" t="s">
        <v>13</v>
      </c>
      <c r="G9" s="8">
        <f>IF(Spielplan!$O27="","",Spielplan!$O27)</f>
      </c>
      <c r="H9" s="56">
        <f t="shared" si="0"/>
      </c>
      <c r="I9" s="56">
        <f t="shared" si="1"/>
      </c>
      <c r="K9" s="278"/>
      <c r="L9" s="278"/>
      <c r="M9" s="278"/>
      <c r="N9" s="278"/>
      <c r="O9" s="278"/>
      <c r="P9" s="278"/>
      <c r="Q9" s="278"/>
      <c r="W9" s="15"/>
      <c r="X9" s="15"/>
    </row>
    <row r="10" spans="1:24" ht="12.75">
      <c r="A10" s="11">
        <f>Spielplan!$C29</f>
        <v>8</v>
      </c>
      <c r="B10" s="11" t="str">
        <f>Spielplan!$G29</f>
        <v>Stadt Sinsheim</v>
      </c>
      <c r="C10" s="12" t="s">
        <v>12</v>
      </c>
      <c r="D10" s="13" t="str">
        <f>Spielplan!$I29</f>
        <v>Barmer</v>
      </c>
      <c r="E10" s="8">
        <f>IF(Spielplan!$M29="","",Spielplan!$M29)</f>
      </c>
      <c r="F10" s="8" t="s">
        <v>13</v>
      </c>
      <c r="G10" s="8">
        <f>IF(Spielplan!$O29="","",Spielplan!$O29)</f>
      </c>
      <c r="H10" s="56">
        <f t="shared" si="0"/>
      </c>
      <c r="I10" s="56">
        <f t="shared" si="1"/>
      </c>
      <c r="K10" s="54" t="str">
        <f>Vorgaben!A9</f>
        <v>PZN Wiesloch</v>
      </c>
      <c r="L10" s="12">
        <f>SUM(S10:V10)</f>
        <v>0</v>
      </c>
      <c r="M10" s="12">
        <f>SUM(I12,H24,I36,H4)</f>
        <v>0</v>
      </c>
      <c r="N10" s="8">
        <f>SUM(E4,G12,E24,G36)</f>
        <v>0</v>
      </c>
      <c r="O10" s="8" t="s">
        <v>13</v>
      </c>
      <c r="P10" s="8">
        <f>SUM(G4,E12,G24,E36)</f>
        <v>0</v>
      </c>
      <c r="Q10" s="8">
        <f>N10-P10</f>
        <v>0</v>
      </c>
      <c r="R10" s="16"/>
      <c r="S10" s="4">
        <f>IF(OR(E4="",G4=""),0,1)</f>
        <v>0</v>
      </c>
      <c r="T10" s="4">
        <f>IF(OR(E12="",G12=""),0,1)</f>
        <v>0</v>
      </c>
      <c r="U10" s="4">
        <f>IF(OR(E24="",G24=""),0,1)</f>
        <v>0</v>
      </c>
      <c r="V10" s="4">
        <f>IF(OR(E36="",G36=""),0,1)</f>
        <v>0</v>
      </c>
      <c r="W10" s="17"/>
      <c r="X10" s="17"/>
    </row>
    <row r="11" spans="1:24" ht="12.75">
      <c r="A11" s="11">
        <f>Spielplan!$C52</f>
        <v>31</v>
      </c>
      <c r="B11" s="11" t="str">
        <f>Spielplan!$G52</f>
        <v>Gemeinde Heddesheim</v>
      </c>
      <c r="C11" s="12" t="s">
        <v>12</v>
      </c>
      <c r="D11" s="13" t="str">
        <f>Spielplan!$I52</f>
        <v>Autobahnpolizei Walldorf</v>
      </c>
      <c r="E11" s="8">
        <f>IF(Spielplan!$M52="","",Spielplan!$M52)</f>
      </c>
      <c r="F11" s="8" t="s">
        <v>13</v>
      </c>
      <c r="G11" s="8">
        <f>IF(Spielplan!$O52="","",Spielplan!$O52)</f>
      </c>
      <c r="H11" s="56">
        <f t="shared" si="0"/>
      </c>
      <c r="I11" s="56">
        <f t="shared" si="1"/>
      </c>
      <c r="J11" s="18"/>
      <c r="K11" s="54" t="str">
        <f>Vorgaben!A10</f>
        <v>Sparkasse Heidelberg</v>
      </c>
      <c r="L11" s="12">
        <f>SUM(S11:V11)</f>
        <v>0</v>
      </c>
      <c r="M11" s="12">
        <f>SUM(I4,I16,H28,H40)</f>
        <v>0</v>
      </c>
      <c r="N11" s="8">
        <f>SUM(G4,G16,E28,E40)</f>
        <v>0</v>
      </c>
      <c r="O11" s="8" t="s">
        <v>13</v>
      </c>
      <c r="P11" s="8">
        <f>SUM(E4,E16,G28,G40)</f>
        <v>0</v>
      </c>
      <c r="Q11" s="8">
        <f>N11-P11</f>
        <v>0</v>
      </c>
      <c r="R11" s="18"/>
      <c r="S11" s="4">
        <f>IF(OR(E4="",G4=""),0,1)</f>
        <v>0</v>
      </c>
      <c r="T11" s="4">
        <f>IF(OR(E16="",G16=""),0,1)</f>
        <v>0</v>
      </c>
      <c r="U11" s="4">
        <f>IF(OR(E28="",G28=""),0,1)</f>
        <v>0</v>
      </c>
      <c r="V11" s="4">
        <f>IF(OR(E40="",G40=""),0,1)</f>
        <v>0</v>
      </c>
      <c r="W11" s="18"/>
      <c r="X11" s="18"/>
    </row>
    <row r="12" spans="1:22" ht="12.75">
      <c r="A12" s="11">
        <f>Spielplan!$C54</f>
        <v>33</v>
      </c>
      <c r="B12" s="11" t="str">
        <f>Spielplan!$G54</f>
        <v>Neckar-Odenwald-Kreis</v>
      </c>
      <c r="C12" s="12" t="s">
        <v>12</v>
      </c>
      <c r="D12" s="13" t="str">
        <f>Spielplan!$I54</f>
        <v>PZN Wiesloch</v>
      </c>
      <c r="E12" s="8">
        <f>IF(Spielplan!$M54="","",Spielplan!$M54)</f>
      </c>
      <c r="F12" s="8" t="s">
        <v>13</v>
      </c>
      <c r="G12" s="8">
        <f>IF(Spielplan!$O54="","",Spielplan!$O54)</f>
      </c>
      <c r="H12" s="56">
        <f t="shared" si="0"/>
      </c>
      <c r="I12" s="56">
        <f t="shared" si="1"/>
      </c>
      <c r="K12" s="54" t="str">
        <f>Vorgaben!A11</f>
        <v>Rechenzentrum HD</v>
      </c>
      <c r="L12" s="12">
        <f>SUM(S12:V12)</f>
        <v>0</v>
      </c>
      <c r="M12" s="12">
        <f>SUM(H8,H16,I24,I32)</f>
        <v>0</v>
      </c>
      <c r="N12" s="8">
        <f>SUM(E8,E16,G24,G32)</f>
        <v>0</v>
      </c>
      <c r="O12" s="8" t="s">
        <v>13</v>
      </c>
      <c r="P12" s="8">
        <f>SUM(G8,G16,E24,E32)</f>
        <v>0</v>
      </c>
      <c r="Q12" s="8">
        <f>N12-P12</f>
        <v>0</v>
      </c>
      <c r="S12" s="4">
        <f>IF(OR(E8="",G8=""),0,1)</f>
        <v>0</v>
      </c>
      <c r="T12" s="4">
        <f>IF(OR(E16="",G16=""),0,1)</f>
        <v>0</v>
      </c>
      <c r="U12" s="4">
        <f>IF(OR(E24="",G24=""),0,1)</f>
        <v>0</v>
      </c>
      <c r="V12" s="4">
        <f>IF(OR(E32="",G32=""),0,1)</f>
        <v>0</v>
      </c>
    </row>
    <row r="13" spans="1:22" ht="12.75">
      <c r="A13" s="11">
        <f>Spielplan!$C34</f>
        <v>13</v>
      </c>
      <c r="B13" s="11" t="str">
        <f>Spielplan!$G34</f>
        <v>Stadt Bad Rappenau</v>
      </c>
      <c r="C13" s="12" t="s">
        <v>12</v>
      </c>
      <c r="D13" s="13" t="str">
        <f>Spielplan!$I34</f>
        <v>Gemeinde Sandhausen</v>
      </c>
      <c r="E13" s="8">
        <f>IF(Spielplan!$M34="","",Spielplan!$M34)</f>
      </c>
      <c r="F13" s="8" t="s">
        <v>13</v>
      </c>
      <c r="G13" s="8">
        <f>IF(Spielplan!$O34="","",Spielplan!$O34)</f>
      </c>
      <c r="H13" s="56">
        <f t="shared" si="0"/>
      </c>
      <c r="I13" s="56">
        <f t="shared" si="1"/>
      </c>
      <c r="K13" s="54" t="str">
        <f>Vorgaben!A12</f>
        <v>Stadt Schwetzingen</v>
      </c>
      <c r="L13" s="12">
        <f>SUM(S13:V13)</f>
        <v>0</v>
      </c>
      <c r="M13" s="12">
        <f>SUM(I8,H20,I28,H36)</f>
        <v>0</v>
      </c>
      <c r="N13" s="8">
        <f>SUM(G8,E20,G28,E36)</f>
        <v>0</v>
      </c>
      <c r="O13" s="8" t="s">
        <v>13</v>
      </c>
      <c r="P13" s="8">
        <f>SUM(E8,G20,E28,G36)</f>
        <v>0</v>
      </c>
      <c r="Q13" s="8">
        <f>N13-P13</f>
        <v>0</v>
      </c>
      <c r="S13" s="4">
        <f>IF(OR(E8="",G8=""),0,1)</f>
        <v>0</v>
      </c>
      <c r="T13" s="4">
        <f>IF(OR(E20="",G20=""),0,1)</f>
        <v>0</v>
      </c>
      <c r="U13" s="4">
        <f>IF(OR(E28="",G28=""),0,1)</f>
        <v>0</v>
      </c>
      <c r="V13" s="4">
        <f>IF(OR(E36="",G36=""),0,1)</f>
        <v>0</v>
      </c>
    </row>
    <row r="14" spans="1:22" ht="15.75" customHeight="1">
      <c r="A14" s="11" t="str">
        <f>Spielplan!$C61</f>
        <v>E1</v>
      </c>
      <c r="B14" s="11">
        <f>Spielplan!$G61</f>
        <v>0</v>
      </c>
      <c r="C14" s="12" t="s">
        <v>12</v>
      </c>
      <c r="D14" s="13">
        <f>Spielplan!$I61</f>
        <v>0</v>
      </c>
      <c r="E14" s="8">
        <f>IF(Spielplan!$M61="","",Spielplan!$M61)</f>
      </c>
      <c r="F14" s="8" t="s">
        <v>13</v>
      </c>
      <c r="G14" s="8">
        <f>IF(Spielplan!$O61="","",Spielplan!$O61)</f>
      </c>
      <c r="H14" s="56">
        <f t="shared" si="0"/>
      </c>
      <c r="I14" s="56">
        <f t="shared" si="1"/>
      </c>
      <c r="K14" s="54" t="str">
        <f>Vorgaben!A13</f>
        <v>Neckar-Odenwald-Kreis</v>
      </c>
      <c r="L14" s="12">
        <f>SUM(S14:V14)</f>
        <v>0</v>
      </c>
      <c r="M14" s="12">
        <f>SUM(H12,I20,H32,I40)</f>
        <v>0</v>
      </c>
      <c r="N14" s="8">
        <f>SUM(E12,G20,E32,G40)</f>
        <v>0</v>
      </c>
      <c r="O14" s="8" t="s">
        <v>13</v>
      </c>
      <c r="P14" s="8">
        <f>SUM(G12,E20,G32,E40)</f>
        <v>0</v>
      </c>
      <c r="Q14" s="8">
        <f>N14-P14</f>
        <v>0</v>
      </c>
      <c r="S14" s="4">
        <f>IF(OR(E12="",G12=""),0,1)</f>
        <v>0</v>
      </c>
      <c r="T14" s="4">
        <f>IF(OR(E20="",G20=""),0,1)</f>
        <v>0</v>
      </c>
      <c r="U14" s="4">
        <f>IF(OR(E32="",G32=""),0,1)</f>
        <v>0</v>
      </c>
      <c r="V14" s="4">
        <f>IF(OR(E40="",G40=""),0,1)</f>
        <v>0</v>
      </c>
    </row>
    <row r="15" spans="1:24" ht="15.75" customHeight="1">
      <c r="A15" s="11">
        <f>Spielplan!$C39</f>
        <v>18</v>
      </c>
      <c r="B15" s="11" t="str">
        <f>Spielplan!$G39</f>
        <v>Feuerwehr Walldorf</v>
      </c>
      <c r="C15" s="12" t="s">
        <v>12</v>
      </c>
      <c r="D15" s="13" t="str">
        <f>Spielplan!$I39</f>
        <v>Stadtwerke Walldorf</v>
      </c>
      <c r="E15" s="8">
        <f>IF(Spielplan!$M39="","",Spielplan!$M39)</f>
      </c>
      <c r="F15" s="8" t="s">
        <v>13</v>
      </c>
      <c r="G15" s="8">
        <f>IF(Spielplan!$O39="","",Spielplan!$O39)</f>
      </c>
      <c r="H15" s="56">
        <f t="shared" si="0"/>
      </c>
      <c r="I15" s="56">
        <f t="shared" si="1"/>
      </c>
      <c r="K15" s="278" t="s">
        <v>3</v>
      </c>
      <c r="L15" s="278" t="s">
        <v>36</v>
      </c>
      <c r="M15" s="278" t="s">
        <v>1</v>
      </c>
      <c r="N15" s="278" t="s">
        <v>2</v>
      </c>
      <c r="O15" s="278"/>
      <c r="P15" s="278"/>
      <c r="Q15" s="278" t="s">
        <v>37</v>
      </c>
      <c r="W15" s="15"/>
      <c r="X15" s="15"/>
    </row>
    <row r="16" spans="1:24" ht="15.75" customHeight="1">
      <c r="A16" s="11">
        <f>Spielplan!$C41</f>
        <v>20</v>
      </c>
      <c r="B16" s="11" t="str">
        <f>Spielplan!$G41</f>
        <v>Rechenzentrum HD</v>
      </c>
      <c r="C16" s="12" t="s">
        <v>12</v>
      </c>
      <c r="D16" s="13" t="str">
        <f>Spielplan!$I41</f>
        <v>Sparkasse Heidelberg</v>
      </c>
      <c r="E16" s="8">
        <f>IF(Spielplan!$M41="","",Spielplan!$M41)</f>
      </c>
      <c r="F16" s="8" t="s">
        <v>13</v>
      </c>
      <c r="G16" s="8">
        <f>IF(Spielplan!$O41="","",Spielplan!$O41)</f>
      </c>
      <c r="H16" s="56">
        <f t="shared" si="0"/>
      </c>
      <c r="I16" s="56">
        <f t="shared" si="1"/>
      </c>
      <c r="K16" s="278"/>
      <c r="L16" s="278"/>
      <c r="M16" s="278"/>
      <c r="N16" s="278"/>
      <c r="O16" s="278"/>
      <c r="P16" s="278"/>
      <c r="Q16" s="278"/>
      <c r="W16" s="15"/>
      <c r="X16" s="15"/>
    </row>
    <row r="17" spans="1:24" ht="15.75" customHeight="1">
      <c r="A17" s="11">
        <f>Spielplan!$C35</f>
        <v>14</v>
      </c>
      <c r="B17" s="11" t="str">
        <f>Spielplan!$G35</f>
        <v>Polizeirevier Wiesloch</v>
      </c>
      <c r="C17" s="12" t="s">
        <v>12</v>
      </c>
      <c r="D17" s="13" t="str">
        <f>Spielplan!$I35</f>
        <v>Berufsfeuerwehr HD</v>
      </c>
      <c r="E17" s="8">
        <f>IF(Spielplan!$M35="","",Spielplan!$M35)</f>
      </c>
      <c r="F17" s="8" t="s">
        <v>13</v>
      </c>
      <c r="G17" s="8">
        <f>IF(Spielplan!$O35="","",Spielplan!$O35)</f>
      </c>
      <c r="H17" s="56">
        <f t="shared" si="0"/>
      </c>
      <c r="I17" s="56">
        <f t="shared" si="1"/>
      </c>
      <c r="K17" s="1" t="str">
        <f>Vorgaben!B2</f>
        <v>Gemeinde Sandhausen</v>
      </c>
      <c r="L17" s="12">
        <f>SUM(S17:V17)</f>
        <v>0</v>
      </c>
      <c r="M17" s="12">
        <f>SUM(H5,I13,H25,I37)</f>
        <v>0</v>
      </c>
      <c r="N17" s="8">
        <f>SUM(E5,G13,E25,G37)</f>
        <v>0</v>
      </c>
      <c r="O17" s="8" t="s">
        <v>13</v>
      </c>
      <c r="P17" s="8">
        <f>SUM(G5,E13,G25,E37)</f>
        <v>0</v>
      </c>
      <c r="Q17" s="8">
        <f>N17-P17</f>
        <v>0</v>
      </c>
      <c r="R17" s="16"/>
      <c r="S17" s="4">
        <f>IF(OR(E5="",G5=""),0,1)</f>
        <v>0</v>
      </c>
      <c r="T17" s="4">
        <f>IF(OR(E13="",G13=""),0,1)</f>
        <v>0</v>
      </c>
      <c r="U17" s="4">
        <f>IF(OR(E25="",G25=""),0,1)</f>
        <v>0</v>
      </c>
      <c r="V17" s="4">
        <f>IF(OR(E37="",G37=""),0,1)</f>
        <v>0</v>
      </c>
      <c r="W17" s="17"/>
      <c r="X17" s="17"/>
    </row>
    <row r="18" spans="1:24" ht="12.75">
      <c r="A18" s="11">
        <f>Spielplan!$C51</f>
        <v>30</v>
      </c>
      <c r="B18" s="11" t="str">
        <f>Spielplan!$G51</f>
        <v>Stadt Sinsheim</v>
      </c>
      <c r="C18" s="12" t="s">
        <v>12</v>
      </c>
      <c r="D18" s="13" t="str">
        <f>Spielplan!$I51</f>
        <v>Stadt Hockenheim</v>
      </c>
      <c r="E18" s="8">
        <f>IF(Spielplan!$M51="","",Spielplan!$M51)</f>
      </c>
      <c r="F18" s="8" t="s">
        <v>13</v>
      </c>
      <c r="G18" s="8">
        <f>IF(Spielplan!$O51="","",Spielplan!$O51)</f>
      </c>
      <c r="H18" s="56">
        <f t="shared" si="0"/>
      </c>
      <c r="I18" s="56">
        <f t="shared" si="1"/>
      </c>
      <c r="K18" s="54" t="str">
        <f>Vorgaben!B3</f>
        <v>Berufsfeuerwehr HD</v>
      </c>
      <c r="L18" s="12">
        <f>SUM(S18:V18)</f>
        <v>0</v>
      </c>
      <c r="M18" s="12">
        <f>SUM(I5,I17,H29,H41)</f>
        <v>0</v>
      </c>
      <c r="N18" s="8">
        <f>SUM(G5,G17,E29,E41)</f>
        <v>0</v>
      </c>
      <c r="O18" s="8" t="s">
        <v>13</v>
      </c>
      <c r="P18" s="8">
        <f>SUM(E5,E17,G29,G41)</f>
        <v>0</v>
      </c>
      <c r="Q18" s="8">
        <f>N18-P18</f>
        <v>0</v>
      </c>
      <c r="R18" s="18"/>
      <c r="S18" s="4">
        <f>IF(OR(E5="",G5=""),0,1)</f>
        <v>0</v>
      </c>
      <c r="T18" s="4">
        <f>IF(OR(E17="",G17=""),0,1)</f>
        <v>0</v>
      </c>
      <c r="U18" s="4">
        <f>IF(OR(E29="",G29=""),0,1)</f>
        <v>0</v>
      </c>
      <c r="V18" s="4">
        <f>IF(OR(E41="",G41=""),0,1)</f>
        <v>0</v>
      </c>
      <c r="W18" s="18"/>
      <c r="X18" s="18"/>
    </row>
    <row r="19" spans="1:22" ht="12.75">
      <c r="A19" s="11">
        <f>Spielplan!$C38</f>
        <v>17</v>
      </c>
      <c r="B19" s="11" t="str">
        <f>Spielplan!$G38</f>
        <v>Sozialamt Heidelberg</v>
      </c>
      <c r="C19" s="12" t="s">
        <v>12</v>
      </c>
      <c r="D19" s="13" t="str">
        <f>Spielplan!$I38</f>
        <v>Gemeinde Heddesheim</v>
      </c>
      <c r="E19" s="8">
        <f>IF(Spielplan!$M38="","",Spielplan!$M38)</f>
      </c>
      <c r="F19" s="8" t="s">
        <v>13</v>
      </c>
      <c r="G19" s="8">
        <f>IF(Spielplan!$O38="","",Spielplan!$O38)</f>
      </c>
      <c r="H19" s="56">
        <f t="shared" si="0"/>
      </c>
      <c r="I19" s="56">
        <f t="shared" si="1"/>
      </c>
      <c r="K19" s="54" t="str">
        <f>Vorgaben!B4</f>
        <v>Polizeirevier Wiesloch</v>
      </c>
      <c r="L19" s="12">
        <f>SUM(S19:V19)</f>
        <v>0</v>
      </c>
      <c r="M19" s="12">
        <f>SUM(H9,H17,I25,I33)</f>
        <v>0</v>
      </c>
      <c r="N19" s="8">
        <f>SUM(E9,E17,G25,G33)</f>
        <v>0</v>
      </c>
      <c r="O19" s="8" t="s">
        <v>13</v>
      </c>
      <c r="P19" s="8">
        <f>SUM(G9,G17,E25,E33)</f>
        <v>0</v>
      </c>
      <c r="Q19" s="8">
        <f>N19-P19</f>
        <v>0</v>
      </c>
      <c r="S19" s="4">
        <f>IF(OR(E9="",G9=""),0,1)</f>
        <v>0</v>
      </c>
      <c r="T19" s="4">
        <f>IF(OR(E17="",G17=""),0,1)</f>
        <v>0</v>
      </c>
      <c r="U19" s="4">
        <f>IF(OR(E25="",G25=""),0,1)</f>
        <v>0</v>
      </c>
      <c r="V19" s="4">
        <f>IF(OR(E33="",G33=""),0,1)</f>
        <v>0</v>
      </c>
    </row>
    <row r="20" spans="1:22" ht="12.75">
      <c r="A20" s="11">
        <f>Spielplan!$C40</f>
        <v>19</v>
      </c>
      <c r="B20" s="11" t="str">
        <f>Spielplan!$G40</f>
        <v>Stadt Schwetzingen</v>
      </c>
      <c r="C20" s="12" t="s">
        <v>12</v>
      </c>
      <c r="D20" s="13" t="str">
        <f>Spielplan!$I40</f>
        <v>Neckar-Odenwald-Kreis</v>
      </c>
      <c r="E20" s="8">
        <f>IF(Spielplan!$M40="","",Spielplan!$M40)</f>
      </c>
      <c r="F20" s="8" t="s">
        <v>13</v>
      </c>
      <c r="G20" s="8">
        <f>IF(Spielplan!$O40="","",Spielplan!$O40)</f>
      </c>
      <c r="H20" s="56">
        <f t="shared" si="0"/>
      </c>
      <c r="I20" s="56">
        <f t="shared" si="1"/>
      </c>
      <c r="K20" s="54" t="str">
        <f>Vorgaben!B5</f>
        <v>Volksbank Wiesloch</v>
      </c>
      <c r="L20" s="12">
        <f>SUM(S20:V20)</f>
        <v>0</v>
      </c>
      <c r="M20" s="12">
        <f>SUM(I9,H21,I29,H37)</f>
        <v>0</v>
      </c>
      <c r="N20" s="8">
        <f>SUM(G9,E21,G29,E37)</f>
        <v>0</v>
      </c>
      <c r="O20" s="8" t="s">
        <v>13</v>
      </c>
      <c r="P20" s="8">
        <f>SUM(E9,G21,E29,G37)</f>
        <v>0</v>
      </c>
      <c r="Q20" s="8">
        <f>N20-P20</f>
        <v>0</v>
      </c>
      <c r="S20" s="4">
        <f>IF(OR(E9="",G9=""),0,1)</f>
        <v>0</v>
      </c>
      <c r="T20" s="4">
        <f>IF(OR(E21="",G21=""),0,1)</f>
        <v>0</v>
      </c>
      <c r="U20" s="4">
        <f>IF(OR(E29="",G29=""),0,1)</f>
        <v>0</v>
      </c>
      <c r="V20" s="4">
        <f>IF(OR(E37="",G37=""),0,1)</f>
        <v>0</v>
      </c>
    </row>
    <row r="21" spans="1:22" ht="12.75">
      <c r="A21" s="11">
        <f>Spielplan!$C42</f>
        <v>21</v>
      </c>
      <c r="B21" s="11" t="str">
        <f>Spielplan!$G42</f>
        <v>Volksbank Wiesloch</v>
      </c>
      <c r="C21" s="12" t="s">
        <v>12</v>
      </c>
      <c r="D21" s="13" t="str">
        <f>Spielplan!$I42</f>
        <v>Stadt Bad Rappenau</v>
      </c>
      <c r="E21" s="8">
        <f>IF(Spielplan!$M42="","",Spielplan!$M42)</f>
      </c>
      <c r="F21" s="8" t="s">
        <v>13</v>
      </c>
      <c r="G21" s="8">
        <f>IF(Spielplan!$O42="","",Spielplan!$O42)</f>
      </c>
      <c r="H21" s="56">
        <f t="shared" si="0"/>
      </c>
      <c r="I21" s="56">
        <f t="shared" si="1"/>
      </c>
      <c r="K21" s="54" t="str">
        <f>Vorgaben!B6</f>
        <v>Stadt Bad Rappenau</v>
      </c>
      <c r="L21" s="12">
        <f>SUM(S21:V21)</f>
        <v>0</v>
      </c>
      <c r="M21" s="12">
        <f>SUM(H13,I21,H33,I41)</f>
        <v>0</v>
      </c>
      <c r="N21" s="8">
        <f>SUM(E13,G21,E33,G41)</f>
        <v>0</v>
      </c>
      <c r="O21" s="8" t="s">
        <v>13</v>
      </c>
      <c r="P21" s="8">
        <f>SUM(G13,E21,G33,E41)</f>
        <v>0</v>
      </c>
      <c r="Q21" s="8">
        <f>N21-P21</f>
        <v>0</v>
      </c>
      <c r="S21" s="4">
        <f>IF(OR(E13="",G13=""),0,1)</f>
        <v>0</v>
      </c>
      <c r="T21" s="4">
        <f>IF(OR(E21="",G21=""),0,1)</f>
        <v>0</v>
      </c>
      <c r="U21" s="4">
        <f>IF(OR(E33="",G33=""),0,1)</f>
        <v>0</v>
      </c>
      <c r="V21" s="4">
        <f>IF(OR(E41="",G41=""),0,1)</f>
        <v>0</v>
      </c>
    </row>
    <row r="22" spans="1:24" ht="12.75">
      <c r="A22" s="11">
        <f>Spielplan!$C59</f>
        <v>0</v>
      </c>
      <c r="B22" s="11" t="str">
        <f>Spielplan!$G59</f>
        <v>Einlagespiel Rathaus-Damen</v>
      </c>
      <c r="C22" s="12" t="s">
        <v>12</v>
      </c>
      <c r="D22" s="13">
        <f>Spielplan!$I59</f>
        <v>0</v>
      </c>
      <c r="E22" s="8">
        <f>IF(Spielplan!$M59="","",Spielplan!$M59)</f>
      </c>
      <c r="F22" s="8" t="s">
        <v>13</v>
      </c>
      <c r="G22" s="8">
        <f>IF(Spielplan!$O59="","",Spielplan!$O59)</f>
      </c>
      <c r="H22" s="56">
        <f t="shared" si="0"/>
      </c>
      <c r="I22" s="56">
        <f t="shared" si="1"/>
      </c>
      <c r="K22" s="278" t="s">
        <v>5</v>
      </c>
      <c r="L22" s="278" t="s">
        <v>36</v>
      </c>
      <c r="M22" s="278" t="s">
        <v>1</v>
      </c>
      <c r="N22" s="278" t="s">
        <v>2</v>
      </c>
      <c r="O22" s="278"/>
      <c r="P22" s="278"/>
      <c r="Q22" s="278" t="s">
        <v>37</v>
      </c>
      <c r="W22" s="15"/>
      <c r="X22" s="15"/>
    </row>
    <row r="23" spans="1:24" ht="12.75">
      <c r="A23" s="11">
        <f>Spielplan!$C31</f>
        <v>10</v>
      </c>
      <c r="B23" s="11" t="str">
        <f>Spielplan!$G31</f>
        <v>Autobahnpolizei Walldorf</v>
      </c>
      <c r="C23" s="12" t="s">
        <v>12</v>
      </c>
      <c r="D23" s="13" t="str">
        <f>Spielplan!$I31</f>
        <v>Feuerwehr Walldorf</v>
      </c>
      <c r="E23" s="8">
        <f>IF(Spielplan!$M31="","",Spielplan!$M31)</f>
      </c>
      <c r="F23" s="8" t="s">
        <v>13</v>
      </c>
      <c r="G23" s="8">
        <f>IF(Spielplan!$O31="","",Spielplan!$O31)</f>
      </c>
      <c r="H23" s="56">
        <f aca="true" t="shared" si="2" ref="H23:H41">IF(OR($E23="",$G23=""),"",IF(E23&gt;G23,3,IF(E23=G23,1,0)))</f>
      </c>
      <c r="I23" s="56">
        <f aca="true" t="shared" si="3" ref="I23:I42">IF(OR($E23="",$G23=""),"",IF(G23&gt;E23,3,IF(E23=G23,1,0)))</f>
      </c>
      <c r="K23" s="278"/>
      <c r="L23" s="278"/>
      <c r="M23" s="278"/>
      <c r="N23" s="278"/>
      <c r="O23" s="278"/>
      <c r="P23" s="278"/>
      <c r="Q23" s="278"/>
      <c r="W23" s="15"/>
      <c r="X23" s="15"/>
    </row>
    <row r="24" spans="1:24" ht="12.75">
      <c r="A24" s="11">
        <f>Spielplan!$C33</f>
        <v>12</v>
      </c>
      <c r="B24" s="11" t="str">
        <f>Spielplan!$G33</f>
        <v>PZN Wiesloch</v>
      </c>
      <c r="C24" s="12" t="s">
        <v>12</v>
      </c>
      <c r="D24" s="13" t="str">
        <f>Spielplan!$I33</f>
        <v>Rechenzentrum HD</v>
      </c>
      <c r="E24" s="8">
        <f>IF(Spielplan!$M33="","",Spielplan!$M33)</f>
      </c>
      <c r="F24" s="8" t="s">
        <v>13</v>
      </c>
      <c r="G24" s="8">
        <f>IF(Spielplan!$O33="","",Spielplan!$O33)</f>
      </c>
      <c r="H24" s="56">
        <f t="shared" si="2"/>
      </c>
      <c r="I24" s="56">
        <f t="shared" si="3"/>
      </c>
      <c r="K24" s="54" t="str">
        <f>Vorgaben!B9</f>
        <v>Stadt Wiesloch</v>
      </c>
      <c r="L24" s="12">
        <f>SUM(S24:V24)</f>
        <v>0</v>
      </c>
      <c r="M24" s="12">
        <f>SUM(H6,I14,H26,I38)</f>
        <v>0</v>
      </c>
      <c r="N24" s="8">
        <f>SUM(E6,G14,E26,G38)</f>
        <v>0</v>
      </c>
      <c r="O24" s="8" t="s">
        <v>13</v>
      </c>
      <c r="P24" s="8">
        <f>SUM(G6,E14,G26,E38)</f>
        <v>0</v>
      </c>
      <c r="Q24" s="8">
        <f>N24-P24</f>
        <v>0</v>
      </c>
      <c r="R24" s="16"/>
      <c r="S24" s="4">
        <f>IF(OR(E6="",G6=""),0,1)</f>
        <v>0</v>
      </c>
      <c r="T24" s="4">
        <f>IF(OR(E14="",G14=""),0,1)</f>
        <v>0</v>
      </c>
      <c r="U24" s="4">
        <f>IF(OR(E26="",G26=""),0,1)</f>
        <v>0</v>
      </c>
      <c r="V24" s="4">
        <f>IF(OR(E38="",G38=""),0,1)</f>
        <v>0</v>
      </c>
      <c r="W24" s="17"/>
      <c r="X24" s="17"/>
    </row>
    <row r="25" spans="1:24" ht="12.75">
      <c r="A25" s="11">
        <f>Spielplan!$C43</f>
        <v>22</v>
      </c>
      <c r="B25" s="11" t="str">
        <f>Spielplan!$G43</f>
        <v>Gemeinde Sandhausen</v>
      </c>
      <c r="C25" s="12" t="s">
        <v>12</v>
      </c>
      <c r="D25" s="13" t="str">
        <f>Spielplan!$I43</f>
        <v>Polizeirevier Wiesloch</v>
      </c>
      <c r="E25" s="8">
        <f>IF(Spielplan!$M43="","",Spielplan!$M43)</f>
      </c>
      <c r="F25" s="8" t="s">
        <v>13</v>
      </c>
      <c r="G25" s="8">
        <f>IF(Spielplan!$O43="","",Spielplan!$O43)</f>
      </c>
      <c r="H25" s="56">
        <f t="shared" si="2"/>
      </c>
      <c r="I25" s="56">
        <f t="shared" si="3"/>
      </c>
      <c r="K25" s="54" t="str">
        <f>Vorgaben!B10</f>
        <v>Stadt Hockenheim</v>
      </c>
      <c r="L25" s="12">
        <f>SUM(S25:V25)</f>
        <v>0</v>
      </c>
      <c r="M25" s="12">
        <f>SUM(I6,I18,H30,H42)</f>
        <v>0</v>
      </c>
      <c r="N25" s="8">
        <f>SUM(G6,G18,E30,E42)</f>
        <v>0</v>
      </c>
      <c r="O25" s="8" t="s">
        <v>13</v>
      </c>
      <c r="P25" s="8">
        <f>SUM(E6,E18,G30,G42)</f>
        <v>0</v>
      </c>
      <c r="Q25" s="8">
        <f>N25-P25</f>
        <v>0</v>
      </c>
      <c r="R25" s="18"/>
      <c r="S25" s="4">
        <f>IF(OR(E6="",G6=""),0,1)</f>
        <v>0</v>
      </c>
      <c r="T25" s="4">
        <f>IF(OR(E18="",G18=""),0,1)</f>
        <v>0</v>
      </c>
      <c r="U25" s="4">
        <f>IF(OR(E30="",G30=""),0,1)</f>
        <v>0</v>
      </c>
      <c r="V25" s="4">
        <f>IF(OR(E42="",G42=""),0,1)</f>
        <v>0</v>
      </c>
      <c r="W25" s="18"/>
      <c r="X25" s="18"/>
    </row>
    <row r="26" spans="1:22" ht="12.75">
      <c r="A26" s="11">
        <f>Spielplan!$C36</f>
        <v>15</v>
      </c>
      <c r="B26" s="11" t="str">
        <f>Spielplan!$G36</f>
        <v>Stadt Wiesloch</v>
      </c>
      <c r="C26" s="12" t="s">
        <v>12</v>
      </c>
      <c r="D26" s="13" t="str">
        <f>Spielplan!$I36</f>
        <v>Stadt Sinsheim</v>
      </c>
      <c r="E26" s="8">
        <f>IF(Spielplan!$M36="","",Spielplan!$M36)</f>
      </c>
      <c r="F26" s="8" t="s">
        <v>13</v>
      </c>
      <c r="G26" s="8">
        <f>IF(Spielplan!$O36="","",Spielplan!$O36)</f>
      </c>
      <c r="H26" s="56">
        <f t="shared" si="2"/>
      </c>
      <c r="I26" s="56">
        <f t="shared" si="3"/>
      </c>
      <c r="J26" s="19"/>
      <c r="K26" s="54" t="str">
        <f>Vorgaben!B11</f>
        <v>Stadt Sinsheim</v>
      </c>
      <c r="L26" s="12">
        <f>SUM(S26:V26)</f>
        <v>0</v>
      </c>
      <c r="M26" s="12">
        <f>SUM(H10,H18,I26,I34)</f>
        <v>0</v>
      </c>
      <c r="N26" s="8">
        <f>SUM(E10,E18,G26,G34)</f>
        <v>0</v>
      </c>
      <c r="O26" s="8" t="s">
        <v>13</v>
      </c>
      <c r="P26" s="8">
        <f>SUM(G10,G18,E26,E34)</f>
        <v>0</v>
      </c>
      <c r="Q26" s="8">
        <f>N26-P26</f>
        <v>0</v>
      </c>
      <c r="S26" s="4">
        <f>IF(OR(E10="",G10=""),0,1)</f>
        <v>0</v>
      </c>
      <c r="T26" s="4">
        <f>IF(OR(E18="",G18=""),0,1)</f>
        <v>0</v>
      </c>
      <c r="U26" s="4">
        <f>IF(OR(E26="",G26=""),0,1)</f>
        <v>0</v>
      </c>
      <c r="V26" s="4">
        <f>IF(OR(E34="",G34=""),0,1)</f>
        <v>0</v>
      </c>
    </row>
    <row r="27" spans="1:22" ht="12.75">
      <c r="A27" s="11">
        <f>Spielplan!$C53</f>
        <v>32</v>
      </c>
      <c r="B27" s="11" t="str">
        <f>Spielplan!$G53</f>
        <v>Stadtwerke Walldorf</v>
      </c>
      <c r="C27" s="12" t="s">
        <v>12</v>
      </c>
      <c r="D27" s="13" t="str">
        <f>Spielplan!$I53</f>
        <v>Sozialamt Heidelberg</v>
      </c>
      <c r="E27" s="8">
        <f>IF(Spielplan!$M53="","",Spielplan!$M53)</f>
      </c>
      <c r="F27" s="8" t="s">
        <v>13</v>
      </c>
      <c r="G27" s="8">
        <f>IF(Spielplan!$O53="","",Spielplan!$O53)</f>
      </c>
      <c r="H27" s="56">
        <f t="shared" si="2"/>
      </c>
      <c r="I27" s="56">
        <f t="shared" si="3"/>
      </c>
      <c r="K27" s="54" t="str">
        <f>Vorgaben!B12</f>
        <v>Barmer</v>
      </c>
      <c r="L27" s="12">
        <f>SUM(S27:V27)</f>
        <v>0</v>
      </c>
      <c r="M27" s="12">
        <f>SUM(I10,H22,I30,H38)</f>
        <v>0</v>
      </c>
      <c r="N27" s="8">
        <f>SUM(G10,E22,G30,E38)</f>
        <v>0</v>
      </c>
      <c r="O27" s="8" t="s">
        <v>13</v>
      </c>
      <c r="P27" s="8">
        <f>SUM(E10,G22,E30,G38)</f>
        <v>0</v>
      </c>
      <c r="Q27" s="8">
        <f>N27-P27</f>
        <v>0</v>
      </c>
      <c r="S27" s="4">
        <f>IF(OR(E10="",G10=""),0,1)</f>
        <v>0</v>
      </c>
      <c r="T27" s="4">
        <f>IF(OR(E22="",G22=""),0,1)</f>
        <v>0</v>
      </c>
      <c r="U27" s="4">
        <f>IF(OR(E30="",G30=""),0,1)</f>
        <v>0</v>
      </c>
      <c r="V27" s="4">
        <f>IF(OR(E38="",G38=""),0,1)</f>
        <v>0</v>
      </c>
    </row>
    <row r="28" spans="1:22" ht="12.75">
      <c r="A28" s="11">
        <f>Spielplan!$C55</f>
        <v>34</v>
      </c>
      <c r="B28" s="11" t="str">
        <f>Spielplan!$G55</f>
        <v>Sparkasse Heidelberg</v>
      </c>
      <c r="C28" s="12" t="s">
        <v>12</v>
      </c>
      <c r="D28" s="13" t="str">
        <f>Spielplan!$I55</f>
        <v>Stadt Schwetzingen</v>
      </c>
      <c r="E28" s="8">
        <f>IF(Spielplan!$M55="","",Spielplan!$M55)</f>
      </c>
      <c r="F28" s="8" t="s">
        <v>13</v>
      </c>
      <c r="G28" s="8">
        <f>IF(Spielplan!$O55="","",Spielplan!$O55)</f>
      </c>
      <c r="H28" s="56">
        <f t="shared" si="2"/>
      </c>
      <c r="I28" s="56">
        <f t="shared" si="3"/>
      </c>
      <c r="K28" s="54">
        <f>Vorgaben!B13</f>
        <v>0</v>
      </c>
      <c r="L28" s="12">
        <f>SUM(S28:V28)</f>
        <v>0</v>
      </c>
      <c r="M28" s="12">
        <f>SUM(H14,I22,H34,I42)</f>
        <v>0</v>
      </c>
      <c r="N28" s="8">
        <f>SUM(E14,G22,E34,G42)</f>
        <v>0</v>
      </c>
      <c r="O28" s="8" t="s">
        <v>13</v>
      </c>
      <c r="P28" s="8">
        <f>SUM(G14,E22,G34,E42)</f>
        <v>0</v>
      </c>
      <c r="Q28" s="8">
        <f>N28-P28</f>
        <v>0</v>
      </c>
      <c r="S28" s="4">
        <f>IF(OR(E14="",G14=""),0,1)</f>
        <v>0</v>
      </c>
      <c r="T28" s="4">
        <f>IF(OR(E22="",G22=""),0,1)</f>
        <v>0</v>
      </c>
      <c r="U28" s="4">
        <f>IF(OR(E34="",G34=""),0,1)</f>
        <v>0</v>
      </c>
      <c r="V28" s="4">
        <f>IF(OR(E42="",G42=""),0,1)</f>
        <v>0</v>
      </c>
    </row>
    <row r="29" spans="1:10" ht="12.75">
      <c r="A29" s="11">
        <f>Spielplan!$C49</f>
        <v>28</v>
      </c>
      <c r="B29" s="11" t="str">
        <f>Spielplan!$G49</f>
        <v>Berufsfeuerwehr HD</v>
      </c>
      <c r="C29" s="12" t="s">
        <v>12</v>
      </c>
      <c r="D29" s="13" t="str">
        <f>Spielplan!$I49</f>
        <v>Volksbank Wiesloch</v>
      </c>
      <c r="E29" s="8">
        <f>IF(Spielplan!$M49="","",Spielplan!$M49)</f>
      </c>
      <c r="F29" s="8" t="s">
        <v>13</v>
      </c>
      <c r="G29" s="8">
        <f>IF(Spielplan!$O49="","",Spielplan!$O49)</f>
      </c>
      <c r="H29" s="56">
        <f t="shared" si="2"/>
      </c>
      <c r="I29" s="56">
        <f t="shared" si="3"/>
      </c>
      <c r="J29" s="19"/>
    </row>
    <row r="30" spans="1:9" ht="12.75">
      <c r="A30" s="11">
        <f>Spielplan!$C37</f>
        <v>16</v>
      </c>
      <c r="B30" s="11" t="str">
        <f>Spielplan!$G37</f>
        <v>Stadt Hockenheim</v>
      </c>
      <c r="C30" s="12" t="s">
        <v>12</v>
      </c>
      <c r="D30" s="13" t="str">
        <f>Spielplan!$I37</f>
        <v>Barmer</v>
      </c>
      <c r="E30" s="8">
        <f>IF(Spielplan!$M37="","",Spielplan!$M37)</f>
      </c>
      <c r="F30" s="8" t="s">
        <v>13</v>
      </c>
      <c r="G30" s="8">
        <f>IF(Spielplan!$O37="","",Spielplan!$O37)</f>
      </c>
      <c r="H30" s="56">
        <f t="shared" si="2"/>
      </c>
      <c r="I30" s="56">
        <f t="shared" si="3"/>
      </c>
    </row>
    <row r="31" spans="1:9" ht="12.75">
      <c r="A31" s="11">
        <f>Spielplan!$C46</f>
        <v>25</v>
      </c>
      <c r="B31" s="11" t="str">
        <f>Spielplan!$G46</f>
        <v>Gemeinde Heddesheim</v>
      </c>
      <c r="C31" s="12" t="s">
        <v>12</v>
      </c>
      <c r="D31" s="13" t="str">
        <f>Spielplan!$I46</f>
        <v>Feuerwehr Walldorf</v>
      </c>
      <c r="E31" s="8">
        <f>IF(Spielplan!$M46="","",Spielplan!$M46)</f>
      </c>
      <c r="F31" s="8" t="s">
        <v>13</v>
      </c>
      <c r="G31" s="8">
        <f>IF(Spielplan!$O46="","",Spielplan!$O46)</f>
      </c>
      <c r="H31" s="56">
        <f t="shared" si="2"/>
      </c>
      <c r="I31" s="56">
        <f t="shared" si="3"/>
      </c>
    </row>
    <row r="32" spans="1:9" ht="12.75">
      <c r="A32" s="11">
        <f>Spielplan!$C48</f>
        <v>27</v>
      </c>
      <c r="B32" s="11" t="str">
        <f>Spielplan!$G48</f>
        <v>Neckar-Odenwald-Kreis</v>
      </c>
      <c r="C32" s="12" t="s">
        <v>12</v>
      </c>
      <c r="D32" s="13" t="str">
        <f>Spielplan!$I48</f>
        <v>Rechenzentrum HD</v>
      </c>
      <c r="E32" s="8">
        <f>IF(Spielplan!$M48="","",Spielplan!$M48)</f>
      </c>
      <c r="F32" s="8" t="s">
        <v>13</v>
      </c>
      <c r="G32" s="8">
        <f>IF(Spielplan!$O48="","",Spielplan!$O48)</f>
      </c>
      <c r="H32" s="56">
        <f t="shared" si="2"/>
      </c>
      <c r="I32" s="56">
        <f t="shared" si="3"/>
      </c>
    </row>
    <row r="33" spans="1:9" ht="12.75">
      <c r="A33" s="11">
        <f>Spielplan!$C50</f>
        <v>29</v>
      </c>
      <c r="B33" s="11" t="str">
        <f>Spielplan!$G50</f>
        <v>Stadt Bad Rappenau</v>
      </c>
      <c r="C33" s="12" t="s">
        <v>12</v>
      </c>
      <c r="D33" s="13" t="str">
        <f>Spielplan!$I50</f>
        <v>Polizeirevier Wiesloch</v>
      </c>
      <c r="E33" s="8">
        <f>IF(Spielplan!$M50="","",Spielplan!$M50)</f>
      </c>
      <c r="F33" s="8" t="s">
        <v>13</v>
      </c>
      <c r="G33" s="8">
        <f>IF(Spielplan!$O50="","",Spielplan!$O50)</f>
      </c>
      <c r="H33" s="56">
        <f t="shared" si="2"/>
      </c>
      <c r="I33" s="56">
        <f t="shared" si="3"/>
      </c>
    </row>
    <row r="34" spans="1:9" ht="12.75">
      <c r="A34" s="11">
        <f>Spielplan!$C60</f>
        <v>0</v>
      </c>
      <c r="B34" s="11">
        <f>Spielplan!$G60</f>
        <v>0</v>
      </c>
      <c r="C34" s="12" t="s">
        <v>12</v>
      </c>
      <c r="D34" s="13">
        <f>Spielplan!$I60</f>
        <v>0</v>
      </c>
      <c r="E34" s="8">
        <f>IF(Spielplan!$M60="","",Spielplan!$M60)</f>
      </c>
      <c r="F34" s="8" t="s">
        <v>13</v>
      </c>
      <c r="G34" s="8">
        <f>IF(Spielplan!$O60="","",Spielplan!$O60)</f>
      </c>
      <c r="H34" s="56">
        <f t="shared" si="2"/>
      </c>
      <c r="I34" s="56">
        <f t="shared" si="3"/>
      </c>
    </row>
    <row r="35" spans="1:9" ht="12.75">
      <c r="A35" s="11">
        <f>Spielplan!$C45</f>
        <v>24</v>
      </c>
      <c r="B35" s="11" t="str">
        <f>Spielplan!$G45</f>
        <v>Sozialamt Heidelberg</v>
      </c>
      <c r="C35" s="12" t="s">
        <v>12</v>
      </c>
      <c r="D35" s="13" t="str">
        <f>Spielplan!$I45</f>
        <v>Autobahnpolizei Walldorf</v>
      </c>
      <c r="E35" s="8">
        <f>IF(Spielplan!$M45="","",Spielplan!$M45)</f>
      </c>
      <c r="F35" s="8" t="s">
        <v>13</v>
      </c>
      <c r="G35" s="8">
        <f>IF(Spielplan!$O45="","",Spielplan!$O45)</f>
      </c>
      <c r="H35" s="56">
        <f t="shared" si="2"/>
      </c>
      <c r="I35" s="56">
        <f t="shared" si="3"/>
      </c>
    </row>
    <row r="36" spans="1:9" ht="12.75">
      <c r="A36" s="11">
        <f>Spielplan!$C47</f>
        <v>26</v>
      </c>
      <c r="B36" s="11" t="str">
        <f>Spielplan!$G47</f>
        <v>Stadt Schwetzingen</v>
      </c>
      <c r="C36" s="12" t="s">
        <v>12</v>
      </c>
      <c r="D36" s="13" t="str">
        <f>Spielplan!$I47</f>
        <v>PZN Wiesloch</v>
      </c>
      <c r="E36" s="8">
        <f>IF(Spielplan!$M47="","",Spielplan!$M47)</f>
      </c>
      <c r="F36" s="8" t="s">
        <v>13</v>
      </c>
      <c r="G36" s="8">
        <f>IF(Spielplan!$O47="","",Spielplan!$O47)</f>
      </c>
      <c r="H36" s="56">
        <f t="shared" si="2"/>
      </c>
      <c r="I36" s="56">
        <f t="shared" si="3"/>
      </c>
    </row>
    <row r="37" spans="1:9" ht="12.75">
      <c r="A37" s="11">
        <f>Spielplan!$C56</f>
        <v>35</v>
      </c>
      <c r="B37" s="11" t="str">
        <f>Spielplan!$G56</f>
        <v>Volksbank Wiesloch</v>
      </c>
      <c r="C37" s="12" t="s">
        <v>12</v>
      </c>
      <c r="D37" s="13" t="str">
        <f>Spielplan!$I56</f>
        <v>Gemeinde Sandhausen</v>
      </c>
      <c r="E37" s="8">
        <f>IF(Spielplan!$M56="","",Spielplan!$M56)</f>
      </c>
      <c r="F37" s="8" t="s">
        <v>13</v>
      </c>
      <c r="G37" s="8">
        <f>IF(Spielplan!$O56="","",Spielplan!$O56)</f>
      </c>
      <c r="H37" s="56">
        <f t="shared" si="2"/>
      </c>
      <c r="I37" s="56">
        <f t="shared" si="3"/>
      </c>
    </row>
    <row r="38" spans="1:9" ht="12.75">
      <c r="A38" s="11">
        <f>Spielplan!$C44</f>
        <v>23</v>
      </c>
      <c r="B38" s="11" t="str">
        <f>Spielplan!$G44</f>
        <v>Barmer</v>
      </c>
      <c r="C38" s="12" t="s">
        <v>12</v>
      </c>
      <c r="D38" s="13" t="str">
        <f>Spielplan!$I44</f>
        <v>Stadt Wiesloch</v>
      </c>
      <c r="E38" s="8">
        <f>IF(Spielplan!$M44="","",Spielplan!$M44)</f>
      </c>
      <c r="F38" s="8" t="s">
        <v>13</v>
      </c>
      <c r="G38" s="8">
        <f>IF(Spielplan!$O44="","",Spielplan!$O44)</f>
      </c>
      <c r="H38" s="56">
        <f t="shared" si="2"/>
      </c>
      <c r="I38" s="56">
        <f t="shared" si="3"/>
      </c>
    </row>
    <row r="39" spans="1:9" ht="12.75">
      <c r="A39" s="11">
        <f>Spielplan!$C30</f>
        <v>9</v>
      </c>
      <c r="B39" s="11" t="str">
        <f>Spielplan!$G30</f>
        <v>Stadtwerke Walldorf</v>
      </c>
      <c r="C39" s="12" t="s">
        <v>12</v>
      </c>
      <c r="D39" s="13" t="str">
        <f>Spielplan!$I30</f>
        <v>Gemeinde Heddesheim</v>
      </c>
      <c r="E39" s="8">
        <f>IF(Spielplan!$M30="","",Spielplan!$M30)</f>
      </c>
      <c r="F39" s="8" t="s">
        <v>13</v>
      </c>
      <c r="G39" s="8">
        <f>IF(Spielplan!$O30="","",Spielplan!$O30)</f>
      </c>
      <c r="H39" s="56">
        <f t="shared" si="2"/>
      </c>
      <c r="I39" s="56">
        <f t="shared" si="3"/>
      </c>
    </row>
    <row r="40" spans="1:9" ht="12.75">
      <c r="A40" s="11">
        <f>Spielplan!$C32</f>
        <v>11</v>
      </c>
      <c r="B40" s="11" t="str">
        <f>Spielplan!$G32</f>
        <v>Sparkasse Heidelberg</v>
      </c>
      <c r="C40" s="12" t="s">
        <v>12</v>
      </c>
      <c r="D40" s="13" t="str">
        <f>Spielplan!$I32</f>
        <v>Neckar-Odenwald-Kreis</v>
      </c>
      <c r="E40" s="8">
        <f>IF(Spielplan!$M32="","",Spielplan!$M32)</f>
      </c>
      <c r="F40" s="8" t="s">
        <v>13</v>
      </c>
      <c r="G40" s="8">
        <f>IF(Spielplan!$O32="","",Spielplan!$O32)</f>
      </c>
      <c r="H40" s="56">
        <f t="shared" si="2"/>
      </c>
      <c r="I40" s="56">
        <f t="shared" si="3"/>
      </c>
    </row>
    <row r="41" spans="1:9" ht="12.75">
      <c r="A41" s="11">
        <f>Spielplan!$C57</f>
        <v>36</v>
      </c>
      <c r="B41" s="11" t="str">
        <f>Spielplan!$G57</f>
        <v>Berufsfeuerwehr HD</v>
      </c>
      <c r="C41" s="12" t="s">
        <v>12</v>
      </c>
      <c r="D41" s="13" t="str">
        <f>Spielplan!$I57</f>
        <v>Stadt Bad Rappenau</v>
      </c>
      <c r="E41" s="8">
        <f>IF(Spielplan!$M57="","",Spielplan!$M57)</f>
      </c>
      <c r="F41" s="8" t="s">
        <v>13</v>
      </c>
      <c r="G41" s="8">
        <f>IF(Spielplan!$O57="","",Spielplan!$O57)</f>
      </c>
      <c r="H41" s="56">
        <f t="shared" si="2"/>
      </c>
      <c r="I41" s="56">
        <f t="shared" si="3"/>
      </c>
    </row>
    <row r="42" spans="1:9" ht="12.75">
      <c r="A42" s="11">
        <f>Spielplan!$C58</f>
        <v>0</v>
      </c>
      <c r="B42" s="11">
        <f>Spielplan!$G58</f>
        <v>0</v>
      </c>
      <c r="C42" s="12" t="s">
        <v>12</v>
      </c>
      <c r="D42" s="13">
        <f>Spielplan!$I58</f>
        <v>0</v>
      </c>
      <c r="E42" s="8">
        <f>IF(Spielplan!$M58="","",Spielplan!$M58)</f>
      </c>
      <c r="F42" s="8" t="s">
        <v>13</v>
      </c>
      <c r="G42" s="8">
        <f>IF(Spielplan!$O58="","",Spielplan!$O58)</f>
      </c>
      <c r="H42" s="56">
        <f>IF(OR($E42="",$G42=""),"",IF(E42&gt;G42,3,IF(E42=G42,1,0)))</f>
      </c>
      <c r="I42" s="56">
        <f t="shared" si="3"/>
      </c>
    </row>
  </sheetData>
  <sheetProtection/>
  <mergeCells count="17">
    <mergeCell ref="Q15:Q16"/>
    <mergeCell ref="K22:K23"/>
    <mergeCell ref="L22:L23"/>
    <mergeCell ref="M22:M23"/>
    <mergeCell ref="N22:P23"/>
    <mergeCell ref="Q22:Q23"/>
    <mergeCell ref="K15:K16"/>
    <mergeCell ref="L15:L16"/>
    <mergeCell ref="M15:M16"/>
    <mergeCell ref="N15:P16"/>
    <mergeCell ref="Q8:Q9"/>
    <mergeCell ref="E2:G2"/>
    <mergeCell ref="N2:P2"/>
    <mergeCell ref="K8:K9"/>
    <mergeCell ref="L8:L9"/>
    <mergeCell ref="M8:M9"/>
    <mergeCell ref="N8:P9"/>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Eugen Wickenhäuser</cp:lastModifiedBy>
  <cp:lastPrinted>2009-10-01T08:49:33Z</cp:lastPrinted>
  <dcterms:created xsi:type="dcterms:W3CDTF">1999-01-27T19:57:19Z</dcterms:created>
  <dcterms:modified xsi:type="dcterms:W3CDTF">2010-05-03T13:05:43Z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